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2"/>
  </bookViews>
  <sheets>
    <sheet name="Кипятильники" sheetId="1" r:id="rId1"/>
    <sheet name="ЦКТ" sheetId="2" r:id="rId2"/>
    <sheet name="Термосы" sheetId="3" r:id="rId3"/>
    <sheet name="Баки" sheetId="4" r:id="rId4"/>
    <sheet name="Бидоны" sheetId="5" r:id="rId5"/>
    <sheet name="Профф. термосы" sheetId="7" r:id="rId6"/>
    <sheet name="ИТОГО" sheetId="6" r:id="rId7"/>
  </sheets>
  <calcPr calcId="125725"/>
</workbook>
</file>

<file path=xl/calcChain.xml><?xml version="1.0" encoding="utf-8"?>
<calcChain xmlns="http://schemas.openxmlformats.org/spreadsheetml/2006/main">
  <c r="I9" i="7"/>
  <c r="J2"/>
  <c r="J3"/>
  <c r="J4"/>
  <c r="J5"/>
  <c r="J6"/>
  <c r="J7"/>
  <c r="F2"/>
  <c r="K2" s="1"/>
  <c r="F3"/>
  <c r="K3" s="1"/>
  <c r="F4"/>
  <c r="K4" s="1"/>
  <c r="F5"/>
  <c r="K5" s="1"/>
  <c r="F6"/>
  <c r="K6" s="1"/>
  <c r="F7"/>
  <c r="K7" s="1"/>
  <c r="F2" i="5"/>
  <c r="K2" s="1"/>
  <c r="K3"/>
  <c r="K4"/>
  <c r="K5"/>
  <c r="K6"/>
  <c r="K7"/>
  <c r="K8"/>
  <c r="K9"/>
  <c r="K10"/>
  <c r="J2"/>
  <c r="J3"/>
  <c r="J4"/>
  <c r="J5"/>
  <c r="J6"/>
  <c r="J7"/>
  <c r="J8"/>
  <c r="J9"/>
  <c r="J10"/>
  <c r="K2" i="4"/>
  <c r="K3"/>
  <c r="K4"/>
  <c r="K5"/>
  <c r="K6"/>
  <c r="K7"/>
  <c r="K8"/>
  <c r="K9"/>
  <c r="K10"/>
  <c r="K11"/>
  <c r="K12"/>
  <c r="K13"/>
  <c r="K14"/>
  <c r="K15"/>
  <c r="J2"/>
  <c r="J3"/>
  <c r="J4"/>
  <c r="J5"/>
  <c r="J6"/>
  <c r="J7"/>
  <c r="J8"/>
  <c r="J9"/>
  <c r="J10"/>
  <c r="J11"/>
  <c r="J12"/>
  <c r="J13"/>
  <c r="J14"/>
  <c r="J15"/>
  <c r="J2" i="1"/>
  <c r="I12" i="5"/>
  <c r="F3"/>
  <c r="F4"/>
  <c r="F5"/>
  <c r="F6"/>
  <c r="F7"/>
  <c r="F8"/>
  <c r="F9"/>
  <c r="F10"/>
  <c r="F2" i="4"/>
  <c r="I17"/>
  <c r="F15"/>
  <c r="F14"/>
  <c r="F13"/>
  <c r="F12"/>
  <c r="F11"/>
  <c r="F10"/>
  <c r="F9"/>
  <c r="F3"/>
  <c r="F4"/>
  <c r="F5"/>
  <c r="F6"/>
  <c r="F7"/>
  <c r="F8"/>
  <c r="I19" i="3"/>
  <c r="K2"/>
  <c r="K3"/>
  <c r="K4"/>
  <c r="K5"/>
  <c r="K6"/>
  <c r="K7"/>
  <c r="K8"/>
  <c r="K9"/>
  <c r="K10"/>
  <c r="K11"/>
  <c r="K12"/>
  <c r="K13"/>
  <c r="K14"/>
  <c r="K15"/>
  <c r="K16"/>
  <c r="K17"/>
  <c r="J2"/>
  <c r="J3"/>
  <c r="J4"/>
  <c r="J5"/>
  <c r="J6"/>
  <c r="J7"/>
  <c r="J8"/>
  <c r="J9"/>
  <c r="J10"/>
  <c r="J11"/>
  <c r="J12"/>
  <c r="J13"/>
  <c r="J14"/>
  <c r="J15"/>
  <c r="J16"/>
  <c r="J17"/>
  <c r="F2"/>
  <c r="F3"/>
  <c r="F4"/>
  <c r="F5"/>
  <c r="F6"/>
  <c r="F7"/>
  <c r="F8"/>
  <c r="F9"/>
  <c r="F10"/>
  <c r="F11"/>
  <c r="F12"/>
  <c r="F13"/>
  <c r="F14"/>
  <c r="F15"/>
  <c r="F16"/>
  <c r="F17"/>
  <c r="I9" i="2"/>
  <c r="K4"/>
  <c r="K5"/>
  <c r="K6"/>
  <c r="K7"/>
  <c r="J2"/>
  <c r="J3"/>
  <c r="J4"/>
  <c r="J5"/>
  <c r="J6"/>
  <c r="J7"/>
  <c r="F2"/>
  <c r="K2" s="1"/>
  <c r="F3"/>
  <c r="K3" s="1"/>
  <c r="F4"/>
  <c r="F5"/>
  <c r="F6"/>
  <c r="F7"/>
  <c r="I11" i="1"/>
  <c r="J3"/>
  <c r="J4"/>
  <c r="J5"/>
  <c r="J6"/>
  <c r="J7"/>
  <c r="J8"/>
  <c r="J9"/>
  <c r="K2"/>
  <c r="K3"/>
  <c r="K4"/>
  <c r="K5"/>
  <c r="K6"/>
  <c r="K7"/>
  <c r="K8"/>
  <c r="K9"/>
  <c r="F9"/>
  <c r="F8"/>
  <c r="F7"/>
  <c r="F6"/>
  <c r="F5"/>
  <c r="F4"/>
  <c r="F3"/>
  <c r="F2"/>
  <c r="K9" i="7" l="1"/>
  <c r="A2" i="6"/>
  <c r="J9" i="7"/>
  <c r="K17" i="4"/>
  <c r="J12" i="5"/>
  <c r="K12"/>
  <c r="J17" i="4"/>
  <c r="K19" i="3"/>
  <c r="J19"/>
  <c r="K9" i="2"/>
  <c r="J9"/>
  <c r="K11" i="1"/>
  <c r="J11"/>
  <c r="C2" i="6" l="1"/>
  <c r="B2"/>
</calcChain>
</file>

<file path=xl/sharedStrings.xml><?xml version="1.0" encoding="utf-8"?>
<sst xmlns="http://schemas.openxmlformats.org/spreadsheetml/2006/main" count="176" uniqueCount="98">
  <si>
    <t>Наименование изделия</t>
  </si>
  <si>
    <t>Объем</t>
  </si>
  <si>
    <t>№ п/п</t>
  </si>
  <si>
    <t>КНЭ-50/100</t>
  </si>
  <si>
    <t>Длина</t>
  </si>
  <si>
    <t>Ширина</t>
  </si>
  <si>
    <t>Высота</t>
  </si>
  <si>
    <t>КНЭ-50/100 Б</t>
  </si>
  <si>
    <t>КНЭ-25</t>
  </si>
  <si>
    <t>КНА-10</t>
  </si>
  <si>
    <t>КНА-15</t>
  </si>
  <si>
    <t>КНА-25</t>
  </si>
  <si>
    <t>КНА-40</t>
  </si>
  <si>
    <t>КНА-60</t>
  </si>
  <si>
    <t>Кол-во</t>
  </si>
  <si>
    <t>Общий вес</t>
  </si>
  <si>
    <t>общий объем</t>
  </si>
  <si>
    <t>ИТОГО:</t>
  </si>
  <si>
    <t>Наименование</t>
  </si>
  <si>
    <t>Вес</t>
  </si>
  <si>
    <t xml:space="preserve">Вес </t>
  </si>
  <si>
    <t>ЦКТ-40</t>
  </si>
  <si>
    <t>ЦКТ-60</t>
  </si>
  <si>
    <t>ЦКТ-80</t>
  </si>
  <si>
    <t>С-12</t>
  </si>
  <si>
    <t>С-24</t>
  </si>
  <si>
    <t>ДЭ-1</t>
  </si>
  <si>
    <t>Общий объем</t>
  </si>
  <si>
    <t>ТГ-4</t>
  </si>
  <si>
    <t>ТГ-6</t>
  </si>
  <si>
    <t>ТГ-9</t>
  </si>
  <si>
    <t>ТГ-12</t>
  </si>
  <si>
    <t>ТГ-12 с боковыми ручками</t>
  </si>
  <si>
    <t>ТГ-18</t>
  </si>
  <si>
    <t>ТГ-24</t>
  </si>
  <si>
    <t>ТГ-36</t>
  </si>
  <si>
    <t>ТГн-4</t>
  </si>
  <si>
    <t>ТГн-6</t>
  </si>
  <si>
    <t>ТГн-9</t>
  </si>
  <si>
    <t>ТГн-12</t>
  </si>
  <si>
    <t>ТГн-12 с боковыми ручками</t>
  </si>
  <si>
    <t>ТГн-18</t>
  </si>
  <si>
    <t>ТГн-24</t>
  </si>
  <si>
    <t>ТГн-36</t>
  </si>
  <si>
    <t>Общий Вес</t>
  </si>
  <si>
    <t>БП-10</t>
  </si>
  <si>
    <t>БП-15</t>
  </si>
  <si>
    <t>БП-25</t>
  </si>
  <si>
    <t>БП-30</t>
  </si>
  <si>
    <t>БП-40</t>
  </si>
  <si>
    <t>БП-60</t>
  </si>
  <si>
    <t>БП-70</t>
  </si>
  <si>
    <t>БПн-10</t>
  </si>
  <si>
    <t>БПн-15</t>
  </si>
  <si>
    <t>БПн-25</t>
  </si>
  <si>
    <t>БПн-30</t>
  </si>
  <si>
    <t>БПн-40</t>
  </si>
  <si>
    <t>БПн-60</t>
  </si>
  <si>
    <t>БПн-70</t>
  </si>
  <si>
    <t>Итого:</t>
  </si>
  <si>
    <t>БДН-4</t>
  </si>
  <si>
    <t>БДН-6</t>
  </si>
  <si>
    <t>БДН-9</t>
  </si>
  <si>
    <t>БДН-12</t>
  </si>
  <si>
    <t>БДН-18</t>
  </si>
  <si>
    <t>БДН-24</t>
  </si>
  <si>
    <t>БДН-40</t>
  </si>
  <si>
    <t>БД-25</t>
  </si>
  <si>
    <t>БД-40</t>
  </si>
  <si>
    <t>Общее кол-во</t>
  </si>
  <si>
    <t>Общий вес, кг.</t>
  </si>
  <si>
    <t>Общий объем м32</t>
  </si>
  <si>
    <t>ТП-6</t>
  </si>
  <si>
    <t>ТП-4</t>
  </si>
  <si>
    <t>ТП-10</t>
  </si>
  <si>
    <t>ТП-15</t>
  </si>
  <si>
    <t>ТП-20</t>
  </si>
  <si>
    <t>ТП-25</t>
  </si>
  <si>
    <t xml:space="preserve"> </t>
  </si>
  <si>
    <t>Размер без  упаковки</t>
  </si>
  <si>
    <t>Диаметр</t>
  </si>
  <si>
    <t>Наружний</t>
  </si>
  <si>
    <t>Внутрений</t>
  </si>
  <si>
    <t>325 мм</t>
  </si>
  <si>
    <t>205 мм</t>
  </si>
  <si>
    <t>295 мм</t>
  </si>
  <si>
    <t>145 мм</t>
  </si>
  <si>
    <t>250 мм</t>
  </si>
  <si>
    <t>210 мм</t>
  </si>
  <si>
    <t>225 мм</t>
  </si>
  <si>
    <t>200 мм</t>
  </si>
  <si>
    <t>150 мм</t>
  </si>
  <si>
    <t>260 мм</t>
  </si>
  <si>
    <t>195 мм</t>
  </si>
  <si>
    <t>350 мм</t>
  </si>
  <si>
    <t>290 мм</t>
  </si>
  <si>
    <t>375 мм</t>
  </si>
  <si>
    <t>330 мм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</si>
</sst>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">
    <xf numFmtId="0" fontId="0" fillId="0" borderId="0" xfId="0"/>
    <xf numFmtId="0" fontId="2" fillId="2" borderId="1" xfId="1" applyFont="1"/>
    <xf numFmtId="164" fontId="2" fillId="2" borderId="1" xfId="1" applyNumberFormat="1" applyFont="1"/>
    <xf numFmtId="0" fontId="3" fillId="0" borderId="2" xfId="0" applyFont="1" applyBorder="1"/>
    <xf numFmtId="49" fontId="2" fillId="2" borderId="1" xfId="1" applyNumberFormat="1" applyFont="1"/>
    <xf numFmtId="164" fontId="3" fillId="0" borderId="2" xfId="0" applyNumberFormat="1" applyFont="1" applyBorder="1"/>
    <xf numFmtId="0" fontId="3" fillId="0" borderId="2" xfId="0" applyNumberFormat="1" applyFont="1" applyBorder="1"/>
    <xf numFmtId="0" fontId="2" fillId="0" borderId="2" xfId="0" applyNumberFormat="1" applyFont="1" applyBorder="1"/>
    <xf numFmtId="164" fontId="2" fillId="0" borderId="2" xfId="0" applyNumberFormat="1" applyFont="1" applyBorder="1"/>
    <xf numFmtId="0" fontId="2" fillId="2" borderId="1" xfId="1" applyFont="1" applyAlignment="1">
      <alignment horizontal="center"/>
    </xf>
    <xf numFmtId="0" fontId="3" fillId="0" borderId="0" xfId="0" applyFont="1"/>
  </cellXfs>
  <cellStyles count="2">
    <cellStyle name="Вывод" xfId="1" builtinId="21"/>
    <cellStyle name="Обычный" xfId="0" builtinId="0"/>
  </cellStyles>
  <dxfs count="86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numFmt numFmtId="164" formatCode="0.000"/>
    </dxf>
    <dxf>
      <numFmt numFmtId="164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G9" totalsRowShown="0" headerRowDxfId="85" dataDxfId="84" headerRowCellStyle="Вывод" dataCellStyle="Вывод">
  <autoFilter ref="A1:G9">
    <filterColumn colId="2"/>
    <filterColumn colId="3"/>
  </autoFilter>
  <tableColumns count="7">
    <tableColumn id="1" name="№ п/п" dataDxfId="83" dataCellStyle="Вывод"/>
    <tableColumn id="2" name="Наименование изделия" dataDxfId="82" dataCellStyle="Вывод"/>
    <tableColumn id="7" name="Длина" dataDxfId="81" dataCellStyle="Вывод"/>
    <tableColumn id="6" name="Ширина" dataDxfId="80" dataCellStyle="Вывод"/>
    <tableColumn id="3" name="Высота" dataDxfId="79" dataCellStyle="Вывод"/>
    <tableColumn id="4" name="Объем" dataDxfId="78" dataCellStyle="Вывод"/>
    <tableColumn id="5" name="Вес " dataDxfId="77" dataCellStyle="Вывод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0" name="Таблица10" displayName="Таблица10" ref="I1:K10" totalsRowShown="0" headerRowDxfId="23" dataDxfId="22">
  <autoFilter ref="I1:K10"/>
  <tableColumns count="3">
    <tableColumn id="1" name="Кол-во" dataDxfId="21" dataCellStyle="Вывод"/>
    <tableColumn id="2" name="Общий вес" dataDxfId="20" dataCellStyle="Вывод">
      <calculatedColumnFormula>Таблица3[[#This Row],[Вес]]*Таблица10[[#This Row],[Кол-во]]</calculatedColumnFormula>
    </tableColumn>
    <tableColumn id="3" name="общий объем" dataDxfId="19" dataCellStyle="Вывод">
      <calculatedColumnFormula>Таблица3[[#This Row],[Объем]]*Таблица10[[#This Row],[Кол-во]]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2" name="Таблица12" displayName="Таблица12" ref="A1:G7" totalsRowShown="0" headerRowDxfId="18" dataDxfId="17" headerRowCellStyle="Вывод" dataCellStyle="Вывод">
  <autoFilter ref="A1:G7"/>
  <tableColumns count="7">
    <tableColumn id="1" name="№ п/п" dataDxfId="16" dataCellStyle="Вывод"/>
    <tableColumn id="2" name="Наименование" dataDxfId="15" dataCellStyle="Вывод"/>
    <tableColumn id="3" name="Длина" dataDxfId="14" dataCellStyle="Вывод"/>
    <tableColumn id="4" name="Ширина" dataDxfId="13" dataCellStyle="Вывод"/>
    <tableColumn id="5" name="Высота" dataDxfId="12" dataCellStyle="Вывод"/>
    <tableColumn id="6" name="Объем" dataDxfId="11" dataCellStyle="Вывод">
      <calculatedColumnFormula>Таблица12[[#This Row],[Длина]]*Таблица12[[#This Row],[Ширина]]*Таблица12[[#This Row],[Высота]]*0.000000001</calculatedColumnFormula>
    </tableColumn>
    <tableColumn id="7" name="Вес" dataDxfId="10" dataCellStyle="Вывод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3" name="Таблица13" displayName="Таблица13" ref="I1:K7" totalsRowShown="0" headerRowDxfId="9" dataDxfId="8" headerRowCellStyle="Вывод" dataCellStyle="Вывод">
  <autoFilter ref="I1:K7"/>
  <tableColumns count="3">
    <tableColumn id="1" name="Кол-во" dataDxfId="7" dataCellStyle="Вывод"/>
    <tableColumn id="2" name="Общий вес" dataDxfId="6" dataCellStyle="Вывод">
      <calculatedColumnFormula>Таблица12[[#This Row],[Вес]]*Таблица13[[#This Row],[Кол-во]]</calculatedColumnFormula>
    </tableColumn>
    <tableColumn id="3" name="Общий объем" dataDxfId="5" dataCellStyle="Вывод">
      <calculatedColumnFormula>Таблица12[[#This Row],[Объем]]*Таблица13[[#This Row],[Кол-во]]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1" name="Таблица11" displayName="Таблица11" ref="A1:C2" totalsRowShown="0" headerRowDxfId="4" dataDxfId="3" headerRowCellStyle="Вывод" dataCellStyle="Вывод">
  <autoFilter ref="A1:C2"/>
  <tableColumns count="3">
    <tableColumn id="1" name="Общее кол-во" dataDxfId="2" dataCellStyle="Вывод">
      <calculatedColumnFormula>Кипятильники!I11+ЦКТ!I9+Термосы!I19+Баки!I17+Бидоны!I12+'Профф. термосы'!I9</calculatedColumnFormula>
    </tableColumn>
    <tableColumn id="2" name="Общий вес, кг." dataDxfId="1" dataCellStyle="Вывод">
      <calculatedColumnFormula>Кипятильники!J11+ЦКТ!J9+Термосы!J19+Баки!J17+Бидоны!J12+'Профф. термосы'!J9</calculatedColumnFormula>
    </tableColumn>
    <tableColumn id="3" name="Общий объем м32" dataDxfId="0" dataCellStyle="Вывод">
      <calculatedColumnFormula>Кипятильники!K11+ЦКТ!K9+Термосы!K19+Баки!K17+Бидоны!K12+'Профф. термосы'!K9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I1:K9" totalsRowShown="0">
  <autoFilter ref="I1:K9"/>
  <tableColumns count="3">
    <tableColumn id="1" name="Кол-во"/>
    <tableColumn id="2" name="Общий вес" dataDxfId="76">
      <calculatedColumnFormula>Таблица1[[#This Row],[Вес ]]*Таблица2[[#This Row],[Кол-во]]</calculatedColumnFormula>
    </tableColumn>
    <tableColumn id="3" name="общий объем" dataDxfId="75">
      <calculatedColumnFormula>Таблица1[[#This Row],[Объем]]*Таблица2[[#This Row],[Кол-во]]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Таблица4" displayName="Таблица4" ref="A1:G7" totalsRowShown="0" headerRowDxfId="74" dataDxfId="73" headerRowCellStyle="Вывод" dataCellStyle="Вывод">
  <autoFilter ref="A1:G7"/>
  <tableColumns count="7">
    <tableColumn id="1" name="№ п/п" dataDxfId="72" dataCellStyle="Вывод"/>
    <tableColumn id="2" name="Наименование" dataDxfId="71" dataCellStyle="Вывод"/>
    <tableColumn id="3" name="Длина" dataDxfId="70" dataCellStyle="Вывод"/>
    <tableColumn id="4" name="Ширина" dataDxfId="69" dataCellStyle="Вывод"/>
    <tableColumn id="5" name="Высота" dataDxfId="68" dataCellStyle="Вывод"/>
    <tableColumn id="6" name="Объем" dataDxfId="67" dataCellStyle="Вывод">
      <calculatedColumnFormula>Таблица4[[#This Row],[Длина]]*Таблица4[[#This Row],[Ширина]]*Таблица4[[#This Row],[Высота]]*0.000000001</calculatedColumnFormula>
    </tableColumn>
    <tableColumn id="7" name="Вес" dataDxfId="66" dataCellStyle="Вывод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5" name="Таблица5" displayName="Таблица5" ref="I1:K7" totalsRowShown="0" headerRowDxfId="65" dataDxfId="64" headerRowCellStyle="Вывод" dataCellStyle="Вывод">
  <autoFilter ref="I1:K7"/>
  <tableColumns count="3">
    <tableColumn id="1" name="Кол-во" dataDxfId="63" dataCellStyle="Вывод"/>
    <tableColumn id="2" name="Общий вес" dataDxfId="62" dataCellStyle="Вывод">
      <calculatedColumnFormula>Таблица4[[#This Row],[Вес]]*Таблица5[[#This Row],[Кол-во]]</calculatedColumnFormula>
    </tableColumn>
    <tableColumn id="3" name="Общий объем" dataDxfId="61" dataCellStyle="Вывод">
      <calculatedColumnFormula>Таблица4[[#This Row],[Объем]]*Таблица5[[#This Row],[Кол-во]]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6" name="Таблица6" displayName="Таблица6" ref="A1:G17" totalsRowShown="0" headerRowDxfId="60" dataDxfId="59" headerRowCellStyle="Вывод" dataCellStyle="Вывод">
  <autoFilter ref="A1:G17"/>
  <tableColumns count="7">
    <tableColumn id="1" name="№ п/п" dataDxfId="58" dataCellStyle="Вывод"/>
    <tableColumn id="2" name="Наименование" dataDxfId="57" dataCellStyle="Вывод"/>
    <tableColumn id="3" name="Длина" dataDxfId="56" dataCellStyle="Вывод"/>
    <tableColumn id="4" name="Ширина" dataDxfId="55" dataCellStyle="Вывод"/>
    <tableColumn id="5" name="Высота" dataDxfId="54" dataCellStyle="Вывод"/>
    <tableColumn id="6" name="Объем" dataDxfId="53" dataCellStyle="Вывод">
      <calculatedColumnFormula>Таблица6[[#This Row],[Длина]]*Таблица6[[#This Row],[Ширина]]*Таблица6[[#This Row],[Высота]]*0.000000001</calculatedColumnFormula>
    </tableColumn>
    <tableColumn id="7" name="Вес" dataDxfId="52" dataCellStyle="Вывод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7" name="Таблица7" displayName="Таблица7" ref="I1:K17" totalsRowShown="0" headerRowDxfId="51" dataDxfId="50" headerRowCellStyle="Вывод" dataCellStyle="Вывод">
  <autoFilter ref="I1:K17"/>
  <tableColumns count="3">
    <tableColumn id="1" name="Кол-во" dataDxfId="49" dataCellStyle="Вывод"/>
    <tableColumn id="2" name="Общий Вес" dataDxfId="48" dataCellStyle="Вывод">
      <calculatedColumnFormula>Таблица6[[#This Row],[Вес]]*Таблица7[[#This Row],[Кол-во]]</calculatedColumnFormula>
    </tableColumn>
    <tableColumn id="3" name="Общий объем" dataDxfId="47" dataCellStyle="Вывод">
      <calculatedColumnFormula>Таблица6[[#This Row],[Объем]]*Таблица7[[#This Row],[Кол-во]]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8" name="Таблица8" displayName="Таблица8" ref="A1:G8" totalsRowShown="0" headerRowDxfId="46" dataDxfId="45" headerRowCellStyle="Вывод" dataCellStyle="Вывод">
  <autoFilter ref="A1:G8"/>
  <tableColumns count="7">
    <tableColumn id="1" name="№ п/п" dataDxfId="44" dataCellStyle="Вывод"/>
    <tableColumn id="2" name="Наименование" dataDxfId="43" dataCellStyle="Вывод"/>
    <tableColumn id="3" name="Длина" dataDxfId="42" dataCellStyle="Вывод"/>
    <tableColumn id="4" name="Ширина" dataDxfId="41" dataCellStyle="Вывод"/>
    <tableColumn id="5" name="Высота" dataDxfId="40" dataCellStyle="Вывод"/>
    <tableColumn id="6" name="Объем" dataDxfId="39" dataCellStyle="Вывод">
      <calculatedColumnFormula>Таблица8[[#This Row],[Длина]]*Таблица8[[#This Row],[Ширина]]*Таблица8[[#This Row],[Высота]]*0.000000001</calculatedColumnFormula>
    </tableColumn>
    <tableColumn id="7" name="Вес" dataDxfId="38" dataCellStyle="Вывод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9" name="Таблица9" displayName="Таблица9" ref="I1:K15" totalsRowShown="0" headerRowDxfId="37" dataDxfId="36" headerRowCellStyle="Вывод" dataCellStyle="Вывод">
  <autoFilter ref="I1:K15"/>
  <tableColumns count="3">
    <tableColumn id="1" name="Кол-во" dataDxfId="35" dataCellStyle="Вывод"/>
    <tableColumn id="2" name="Общий вес" dataDxfId="34" dataCellStyle="Вывод">
      <calculatedColumnFormula>G2*Таблица9[[#This Row],[Кол-во]]</calculatedColumnFormula>
    </tableColumn>
    <tableColumn id="3" name="Общий объем" dataDxfId="33" dataCellStyle="Вывод">
      <calculatedColumnFormula>F2*Таблица9[[#This Row],[Кол-во]]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3" name="Таблица3" displayName="Таблица3" ref="A1:G10" totalsRowShown="0" headerRowDxfId="32" dataDxfId="31" headerRowCellStyle="Вывод" dataCellStyle="Вывод">
  <autoFilter ref="A1:G10"/>
  <tableColumns count="7">
    <tableColumn id="1" name="№ п/п" dataDxfId="30" dataCellStyle="Вывод"/>
    <tableColumn id="2" name="Наименование" dataDxfId="29" dataCellStyle="Вывод"/>
    <tableColumn id="3" name="Длина" dataDxfId="28" dataCellStyle="Вывод"/>
    <tableColumn id="4" name="Ширина" dataDxfId="27" dataCellStyle="Вывод"/>
    <tableColumn id="5" name="Высота" dataDxfId="26" dataCellStyle="Вывод"/>
    <tableColumn id="6" name="Объем" dataDxfId="25" dataCellStyle="Вывод">
      <calculatedColumnFormula>Таблица3[[#This Row],[Длина]]*Таблица3[[#This Row],[Ширина]]*Таблица3[[#This Row],[Высота]]*0.000000001</calculatedColumnFormula>
    </tableColumn>
    <tableColumn id="7" name="Вес" dataDxfId="24" dataCellStyle="Вывод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H22" sqref="H22"/>
    </sheetView>
  </sheetViews>
  <sheetFormatPr defaultRowHeight="15"/>
  <cols>
    <col min="1" max="1" width="7.28515625" customWidth="1"/>
    <col min="2" max="2" width="26.28515625" customWidth="1"/>
    <col min="3" max="3" width="8.5703125" customWidth="1"/>
    <col min="4" max="4" width="9.140625" customWidth="1"/>
    <col min="5" max="5" width="9.85546875" customWidth="1"/>
    <col min="6" max="7" width="11.85546875" customWidth="1"/>
    <col min="9" max="11" width="11.85546875" customWidth="1"/>
  </cols>
  <sheetData>
    <row r="1" spans="1:11">
      <c r="A1" s="1" t="s">
        <v>2</v>
      </c>
      <c r="B1" s="1" t="s">
        <v>0</v>
      </c>
      <c r="C1" s="1" t="s">
        <v>4</v>
      </c>
      <c r="D1" s="1" t="s">
        <v>5</v>
      </c>
      <c r="E1" s="1" t="s">
        <v>6</v>
      </c>
      <c r="F1" s="1" t="s">
        <v>1</v>
      </c>
      <c r="G1" s="1" t="s">
        <v>20</v>
      </c>
      <c r="I1" s="1" t="s">
        <v>14</v>
      </c>
      <c r="J1" s="1" t="s">
        <v>15</v>
      </c>
      <c r="K1" s="1" t="s">
        <v>16</v>
      </c>
    </row>
    <row r="2" spans="1:11">
      <c r="A2" s="1">
        <v>1</v>
      </c>
      <c r="B2" s="1" t="s">
        <v>3</v>
      </c>
      <c r="C2" s="1">
        <v>300</v>
      </c>
      <c r="D2" s="1">
        <v>260</v>
      </c>
      <c r="E2" s="1">
        <v>470</v>
      </c>
      <c r="F2" s="2">
        <f>Таблица1[[#This Row],[Длина]]*Таблица1[[#This Row],[Ширина]]*Таблица1[[#This Row],[Высота]]*0.000000001</f>
        <v>3.6660000000000005E-2</v>
      </c>
      <c r="G2" s="2">
        <v>6.5</v>
      </c>
      <c r="I2" s="1"/>
      <c r="J2" s="2">
        <f>Таблица1[[#This Row],[Вес ]]*Таблица2[[#This Row],[Кол-во]]</f>
        <v>0</v>
      </c>
      <c r="K2" s="2">
        <f>Таблица1[[#This Row],[Объем]]*Таблица2[[#This Row],[Кол-во]]</f>
        <v>0</v>
      </c>
    </row>
    <row r="3" spans="1:11">
      <c r="A3" s="1">
        <v>2</v>
      </c>
      <c r="B3" s="1" t="s">
        <v>7</v>
      </c>
      <c r="C3" s="1">
        <v>370</v>
      </c>
      <c r="D3" s="1">
        <v>320</v>
      </c>
      <c r="E3" s="1">
        <v>680</v>
      </c>
      <c r="F3" s="2">
        <f>Таблица1[[#This Row],[Длина]]*Таблица1[[#This Row],[Ширина]]*Таблица1[[#This Row],[Высота]]*0.000000001</f>
        <v>8.0512E-2</v>
      </c>
      <c r="G3" s="2">
        <v>9.5</v>
      </c>
      <c r="I3" s="1"/>
      <c r="J3" s="2">
        <f>Таблица1[[#This Row],[Вес ]]*Таблица2[[#This Row],[Кол-во]]</f>
        <v>0</v>
      </c>
      <c r="K3" s="2">
        <f>Таблица1[[#This Row],[Объем]]*Таблица2[[#This Row],[Кол-во]]</f>
        <v>0</v>
      </c>
    </row>
    <row r="4" spans="1:11">
      <c r="A4" s="1">
        <v>3</v>
      </c>
      <c r="B4" s="1" t="s">
        <v>8</v>
      </c>
      <c r="C4" s="1">
        <v>300</v>
      </c>
      <c r="D4" s="1">
        <v>260</v>
      </c>
      <c r="E4" s="1">
        <v>470</v>
      </c>
      <c r="F4" s="2">
        <f>Таблица1[[#This Row],[Длина]]*Таблица1[[#This Row],[Ширина]]*Таблица1[[#This Row],[Высота]]*0.000000001</f>
        <v>3.6660000000000005E-2</v>
      </c>
      <c r="G4" s="2">
        <v>5</v>
      </c>
      <c r="I4" s="1"/>
      <c r="J4" s="2">
        <f>Таблица1[[#This Row],[Вес ]]*Таблица2[[#This Row],[Кол-во]]</f>
        <v>0</v>
      </c>
      <c r="K4" s="2">
        <f>Таблица1[[#This Row],[Объем]]*Таблица2[[#This Row],[Кол-во]]</f>
        <v>0</v>
      </c>
    </row>
    <row r="5" spans="1:11">
      <c r="A5" s="1">
        <v>4</v>
      </c>
      <c r="B5" s="1" t="s">
        <v>9</v>
      </c>
      <c r="C5" s="1">
        <v>300</v>
      </c>
      <c r="D5" s="1">
        <v>260</v>
      </c>
      <c r="E5" s="1">
        <v>470</v>
      </c>
      <c r="F5" s="2">
        <f>Таблица1[[#This Row],[Длина]]*Таблица1[[#This Row],[Ширина]]*Таблица1[[#This Row],[Высота]]*0.000000001</f>
        <v>3.6660000000000005E-2</v>
      </c>
      <c r="G5" s="2">
        <v>3.5</v>
      </c>
      <c r="I5" s="1"/>
      <c r="J5" s="2">
        <f>Таблица1[[#This Row],[Вес ]]*Таблица2[[#This Row],[Кол-во]]</f>
        <v>0</v>
      </c>
      <c r="K5" s="2">
        <f>Таблица1[[#This Row],[Объем]]*Таблица2[[#This Row],[Кол-во]]</f>
        <v>0</v>
      </c>
    </row>
    <row r="6" spans="1:11">
      <c r="A6" s="1">
        <v>5</v>
      </c>
      <c r="B6" s="1" t="s">
        <v>10</v>
      </c>
      <c r="C6" s="1">
        <v>380</v>
      </c>
      <c r="D6" s="1">
        <v>320</v>
      </c>
      <c r="E6" s="1">
        <v>410</v>
      </c>
      <c r="F6" s="2">
        <f>Таблица1[[#This Row],[Длина]]*Таблица1[[#This Row],[Ширина]]*Таблица1[[#This Row],[Высота]]*0.000000001</f>
        <v>4.9856000000000004E-2</v>
      </c>
      <c r="G6" s="2">
        <v>4.2</v>
      </c>
      <c r="I6" s="1"/>
      <c r="J6" s="2">
        <f>Таблица1[[#This Row],[Вес ]]*Таблица2[[#This Row],[Кол-во]]</f>
        <v>0</v>
      </c>
      <c r="K6" s="2">
        <f>Таблица1[[#This Row],[Объем]]*Таблица2[[#This Row],[Кол-во]]</f>
        <v>0</v>
      </c>
    </row>
    <row r="7" spans="1:11">
      <c r="A7" s="1">
        <v>6</v>
      </c>
      <c r="B7" s="1" t="s">
        <v>11</v>
      </c>
      <c r="C7" s="1">
        <v>370</v>
      </c>
      <c r="D7" s="1">
        <v>320</v>
      </c>
      <c r="E7" s="1">
        <v>680</v>
      </c>
      <c r="F7" s="2">
        <f>Таблица1[[#This Row],[Длина]]*Таблица1[[#This Row],[Ширина]]*Таблица1[[#This Row],[Высота]]*0.000000001</f>
        <v>8.0512E-2</v>
      </c>
      <c r="G7" s="2">
        <v>5</v>
      </c>
      <c r="I7" s="1"/>
      <c r="J7" s="2">
        <f>Таблица1[[#This Row],[Вес ]]*Таблица2[[#This Row],[Кол-во]]</f>
        <v>0</v>
      </c>
      <c r="K7" s="2">
        <f>Таблица1[[#This Row],[Объем]]*Таблица2[[#This Row],[Кол-во]]</f>
        <v>0</v>
      </c>
    </row>
    <row r="8" spans="1:11">
      <c r="A8" s="1">
        <v>7</v>
      </c>
      <c r="B8" s="1" t="s">
        <v>12</v>
      </c>
      <c r="C8" s="1">
        <v>390</v>
      </c>
      <c r="D8" s="1">
        <v>420</v>
      </c>
      <c r="E8" s="1">
        <v>650</v>
      </c>
      <c r="F8" s="2">
        <f>Таблица1[[#This Row],[Длина]]*Таблица1[[#This Row],[Ширина]]*Таблица1[[#This Row],[Высота]]*0.000000001</f>
        <v>0.10647000000000001</v>
      </c>
      <c r="G8" s="2"/>
      <c r="I8" s="1"/>
      <c r="J8" s="2">
        <f>Таблица1[[#This Row],[Вес ]]*Таблица2[[#This Row],[Кол-во]]</f>
        <v>0</v>
      </c>
      <c r="K8" s="2">
        <f>Таблица1[[#This Row],[Объем]]*Таблица2[[#This Row],[Кол-во]]</f>
        <v>0</v>
      </c>
    </row>
    <row r="9" spans="1:11">
      <c r="A9" s="1">
        <v>8</v>
      </c>
      <c r="B9" s="1" t="s">
        <v>13</v>
      </c>
      <c r="C9" s="1">
        <v>420</v>
      </c>
      <c r="D9" s="1">
        <v>420</v>
      </c>
      <c r="E9" s="1">
        <v>1050</v>
      </c>
      <c r="F9" s="2">
        <f>Таблица1[[#This Row],[Длина]]*Таблица1[[#This Row],[Ширина]]*Таблица1[[#This Row],[Высота]]*0.000000001</f>
        <v>0.18522000000000002</v>
      </c>
      <c r="G9" s="2">
        <v>7.5</v>
      </c>
      <c r="I9" s="1"/>
      <c r="J9" s="2">
        <f>Таблица1[[#This Row],[Вес ]]*Таблица2[[#This Row],[Кол-во]]</f>
        <v>0</v>
      </c>
      <c r="K9" s="2">
        <f>Таблица1[[#This Row],[Объем]]*Таблица2[[#This Row],[Кол-во]]</f>
        <v>0</v>
      </c>
    </row>
    <row r="11" spans="1:11">
      <c r="H11" s="3" t="s">
        <v>17</v>
      </c>
      <c r="I11" s="3">
        <f>SUM(I2,I3,I4,I5,I6,I7,I8,I9)</f>
        <v>0</v>
      </c>
      <c r="J11" s="5">
        <f>SUM(J2:J9)</f>
        <v>0</v>
      </c>
      <c r="K11" s="5">
        <f>SUM(K2,K3,K4,K5,K6,K7,K8,K9)</f>
        <v>0</v>
      </c>
    </row>
  </sheetData>
  <pageMargins left="0.7" right="0.7" top="0.75" bottom="0.75" header="0.3" footer="0.3"/>
  <pageSetup paperSize="9" orientation="portrait" horizontalDpi="180" verticalDpi="18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K9"/>
  <sheetViews>
    <sheetView workbookViewId="0">
      <selection activeCell="G22" sqref="G22"/>
    </sheetView>
  </sheetViews>
  <sheetFormatPr defaultRowHeight="15"/>
  <cols>
    <col min="1" max="1" width="7" customWidth="1"/>
    <col min="2" max="2" width="16.5703125" customWidth="1"/>
    <col min="3" max="7" width="11.85546875" customWidth="1"/>
    <col min="9" max="11" width="11.85546875" customWidth="1"/>
  </cols>
  <sheetData>
    <row r="1" spans="1:11">
      <c r="A1" s="1" t="s">
        <v>2</v>
      </c>
      <c r="B1" s="1" t="s">
        <v>18</v>
      </c>
      <c r="C1" s="1" t="s">
        <v>4</v>
      </c>
      <c r="D1" s="1" t="s">
        <v>5</v>
      </c>
      <c r="E1" s="1" t="s">
        <v>6</v>
      </c>
      <c r="F1" s="1" t="s">
        <v>1</v>
      </c>
      <c r="G1" s="1" t="s">
        <v>19</v>
      </c>
      <c r="I1" s="1" t="s">
        <v>14</v>
      </c>
      <c r="J1" s="1" t="s">
        <v>15</v>
      </c>
      <c r="K1" s="1" t="s">
        <v>27</v>
      </c>
    </row>
    <row r="2" spans="1:11">
      <c r="A2" s="1">
        <v>1</v>
      </c>
      <c r="B2" s="1" t="s">
        <v>21</v>
      </c>
      <c r="C2" s="1">
        <v>420</v>
      </c>
      <c r="D2" s="1">
        <v>420</v>
      </c>
      <c r="E2" s="1">
        <v>1050</v>
      </c>
      <c r="F2" s="2">
        <f>Таблица4[[#This Row],[Длина]]*Таблица4[[#This Row],[Ширина]]*Таблица4[[#This Row],[Высота]]*0.000000001</f>
        <v>0.18522000000000002</v>
      </c>
      <c r="G2" s="2"/>
      <c r="I2" s="1"/>
      <c r="J2" s="2">
        <f>Таблица4[[#This Row],[Вес]]*Таблица5[[#This Row],[Кол-во]]</f>
        <v>0</v>
      </c>
      <c r="K2" s="2">
        <f>Таблица4[[#This Row],[Объем]]*Таблица5[[#This Row],[Кол-во]]</f>
        <v>0</v>
      </c>
    </row>
    <row r="3" spans="1:11">
      <c r="A3" s="1">
        <v>2</v>
      </c>
      <c r="B3" s="1" t="s">
        <v>22</v>
      </c>
      <c r="C3" s="1">
        <v>420</v>
      </c>
      <c r="D3" s="1">
        <v>420</v>
      </c>
      <c r="E3" s="1">
        <v>1050</v>
      </c>
      <c r="F3" s="2">
        <f>Таблица4[[#This Row],[Длина]]*Таблица4[[#This Row],[Ширина]]*Таблица4[[#This Row],[Высота]]*0.000000001</f>
        <v>0.18522000000000002</v>
      </c>
      <c r="G3" s="2"/>
      <c r="I3" s="1"/>
      <c r="J3" s="2">
        <f>Таблица4[[#This Row],[Вес]]*Таблица5[[#This Row],[Кол-во]]</f>
        <v>0</v>
      </c>
      <c r="K3" s="2">
        <f>Таблица4[[#This Row],[Объем]]*Таблица5[[#This Row],[Кол-во]]</f>
        <v>0</v>
      </c>
    </row>
    <row r="4" spans="1:11">
      <c r="A4" s="1">
        <v>3</v>
      </c>
      <c r="B4" s="1" t="s">
        <v>23</v>
      </c>
      <c r="C4" s="1">
        <v>420</v>
      </c>
      <c r="D4" s="1">
        <v>420</v>
      </c>
      <c r="E4" s="1">
        <v>1200</v>
      </c>
      <c r="F4" s="2">
        <f>Таблица4[[#This Row],[Длина]]*Таблица4[[#This Row],[Ширина]]*Таблица4[[#This Row],[Высота]]*0.000000001</f>
        <v>0.21168000000000001</v>
      </c>
      <c r="G4" s="2"/>
      <c r="I4" s="1"/>
      <c r="J4" s="2">
        <f>Таблица4[[#This Row],[Вес]]*Таблица5[[#This Row],[Кол-во]]</f>
        <v>0</v>
      </c>
      <c r="K4" s="2">
        <f>Таблица4[[#This Row],[Объем]]*Таблица5[[#This Row],[Кол-во]]</f>
        <v>0</v>
      </c>
    </row>
    <row r="5" spans="1:11">
      <c r="A5" s="1">
        <v>4</v>
      </c>
      <c r="B5" s="1" t="s">
        <v>24</v>
      </c>
      <c r="C5" s="1">
        <v>430</v>
      </c>
      <c r="D5" s="1">
        <v>320</v>
      </c>
      <c r="E5" s="1">
        <v>750</v>
      </c>
      <c r="F5" s="2">
        <f>Таблица4[[#This Row],[Длина]]*Таблица4[[#This Row],[Ширина]]*Таблица4[[#This Row],[Высота]]*0.000000001</f>
        <v>0.1032</v>
      </c>
      <c r="G5" s="2">
        <v>6.2</v>
      </c>
      <c r="I5" s="1"/>
      <c r="J5" s="2">
        <f>Таблица4[[#This Row],[Вес]]*Таблица5[[#This Row],[Кол-во]]</f>
        <v>0</v>
      </c>
      <c r="K5" s="2">
        <f>Таблица4[[#This Row],[Объем]]*Таблица5[[#This Row],[Кол-во]]</f>
        <v>0</v>
      </c>
    </row>
    <row r="6" spans="1:11">
      <c r="A6" s="1">
        <v>5</v>
      </c>
      <c r="B6" s="1" t="s">
        <v>25</v>
      </c>
      <c r="C6" s="1">
        <v>390</v>
      </c>
      <c r="D6" s="1">
        <v>420</v>
      </c>
      <c r="E6" s="1">
        <v>650</v>
      </c>
      <c r="F6" s="2">
        <f>Таблица4[[#This Row],[Длина]]*Таблица4[[#This Row],[Ширина]]*Таблица4[[#This Row],[Высота]]*0.000000001</f>
        <v>0.10647000000000001</v>
      </c>
      <c r="G6" s="2">
        <v>6.8</v>
      </c>
      <c r="I6" s="1"/>
      <c r="J6" s="2">
        <f>Таблица4[[#This Row],[Вес]]*Таблица5[[#This Row],[Кол-во]]</f>
        <v>0</v>
      </c>
      <c r="K6" s="2">
        <f>Таблица4[[#This Row],[Объем]]*Таблица5[[#This Row],[Кол-во]]</f>
        <v>0</v>
      </c>
    </row>
    <row r="7" spans="1:11">
      <c r="A7" s="1">
        <v>6</v>
      </c>
      <c r="B7" s="1" t="s">
        <v>26</v>
      </c>
      <c r="C7" s="1"/>
      <c r="D7" s="1"/>
      <c r="E7" s="1"/>
      <c r="F7" s="2">
        <f>Таблица4[[#This Row],[Длина]]*Таблица4[[#This Row],[Ширина]]*Таблица4[[#This Row],[Высота]]*0.000000001</f>
        <v>0</v>
      </c>
      <c r="G7" s="2"/>
      <c r="I7" s="1"/>
      <c r="J7" s="2">
        <f>Таблица4[[#This Row],[Вес]]*Таблица5[[#This Row],[Кол-во]]</f>
        <v>0</v>
      </c>
      <c r="K7" s="2">
        <f>Таблица4[[#This Row],[Объем]]*Таблица5[[#This Row],[Кол-во]]</f>
        <v>0</v>
      </c>
    </row>
    <row r="9" spans="1:11">
      <c r="H9" s="3" t="s">
        <v>17</v>
      </c>
      <c r="I9" s="3">
        <f>SUM(I2:I7)</f>
        <v>0</v>
      </c>
      <c r="J9" s="5">
        <f>SUM(J2:J7)</f>
        <v>0</v>
      </c>
      <c r="K9" s="5">
        <f>SUM(K2,K3,K4,K5,K6,K7)</f>
        <v>0</v>
      </c>
    </row>
  </sheetData>
  <pageMargins left="0.7" right="0.7" top="0.75" bottom="0.75" header="0.3" footer="0.3"/>
  <pageSetup paperSize="9" orientation="portrait" horizontalDpi="180" verticalDpi="18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O8" sqref="O8"/>
    </sheetView>
  </sheetViews>
  <sheetFormatPr defaultRowHeight="15"/>
  <cols>
    <col min="1" max="1" width="7.28515625" customWidth="1"/>
    <col min="2" max="2" width="17.85546875" customWidth="1"/>
    <col min="3" max="7" width="11.85546875" customWidth="1"/>
    <col min="9" max="11" width="11.85546875" customWidth="1"/>
  </cols>
  <sheetData>
    <row r="1" spans="1:11">
      <c r="A1" s="1" t="s">
        <v>2</v>
      </c>
      <c r="B1" s="1" t="s">
        <v>18</v>
      </c>
      <c r="C1" s="1" t="s">
        <v>4</v>
      </c>
      <c r="D1" s="1" t="s">
        <v>5</v>
      </c>
      <c r="E1" s="1" t="s">
        <v>6</v>
      </c>
      <c r="F1" s="1" t="s">
        <v>1</v>
      </c>
      <c r="G1" s="1" t="s">
        <v>19</v>
      </c>
      <c r="I1" s="1" t="s">
        <v>14</v>
      </c>
      <c r="J1" s="1" t="s">
        <v>44</v>
      </c>
      <c r="K1" s="1" t="s">
        <v>27</v>
      </c>
    </row>
    <row r="2" spans="1:11">
      <c r="A2" s="1">
        <v>1</v>
      </c>
      <c r="B2" s="1" t="s">
        <v>28</v>
      </c>
      <c r="C2" s="1">
        <v>320</v>
      </c>
      <c r="D2" s="1">
        <v>320</v>
      </c>
      <c r="E2" s="1">
        <v>280</v>
      </c>
      <c r="F2" s="2">
        <f>Таблица6[[#This Row],[Длина]]*Таблица6[[#This Row],[Ширина]]*Таблица6[[#This Row],[Высота]]*0.000000001</f>
        <v>2.8672000000000003E-2</v>
      </c>
      <c r="G2" s="2">
        <v>4.3</v>
      </c>
      <c r="I2" s="1"/>
      <c r="J2" s="2">
        <f>Таблица6[[#This Row],[Вес]]*Таблица7[[#This Row],[Кол-во]]</f>
        <v>0</v>
      </c>
      <c r="K2" s="2">
        <f>Таблица6[[#This Row],[Объем]]*Таблица7[[#This Row],[Кол-во]]</f>
        <v>0</v>
      </c>
    </row>
    <row r="3" spans="1:11">
      <c r="A3" s="1">
        <v>2</v>
      </c>
      <c r="B3" s="1" t="s">
        <v>29</v>
      </c>
      <c r="C3" s="1">
        <v>320</v>
      </c>
      <c r="D3" s="1">
        <v>320</v>
      </c>
      <c r="E3" s="1">
        <v>280</v>
      </c>
      <c r="F3" s="2">
        <f>Таблица6[[#This Row],[Длина]]*Таблица6[[#This Row],[Ширина]]*Таблица6[[#This Row],[Высота]]*0.000000001</f>
        <v>2.8672000000000003E-2</v>
      </c>
      <c r="G3" s="2">
        <v>4.8</v>
      </c>
      <c r="I3" s="1"/>
      <c r="J3" s="2">
        <f>Таблица6[[#This Row],[Вес]]*Таблица7[[#This Row],[Кол-во]]</f>
        <v>0</v>
      </c>
      <c r="K3" s="2">
        <f>Таблица6[[#This Row],[Объем]]*Таблица7[[#This Row],[Кол-во]]</f>
        <v>0</v>
      </c>
    </row>
    <row r="4" spans="1:11">
      <c r="A4" s="1">
        <v>3</v>
      </c>
      <c r="B4" s="1" t="s">
        <v>30</v>
      </c>
      <c r="C4" s="1">
        <v>320</v>
      </c>
      <c r="D4" s="1">
        <v>320</v>
      </c>
      <c r="E4" s="1">
        <v>320</v>
      </c>
      <c r="F4" s="2">
        <f>Таблица6[[#This Row],[Длина]]*Таблица6[[#This Row],[Ширина]]*Таблица6[[#This Row],[Высота]]*0.000000001</f>
        <v>3.2768000000000005E-2</v>
      </c>
      <c r="G4" s="2">
        <v>5.3</v>
      </c>
      <c r="I4" s="1"/>
      <c r="J4" s="2">
        <f>Таблица6[[#This Row],[Вес]]*Таблица7[[#This Row],[Кол-во]]</f>
        <v>0</v>
      </c>
      <c r="K4" s="2">
        <f>Таблица6[[#This Row],[Объем]]*Таблица7[[#This Row],[Кол-во]]</f>
        <v>0</v>
      </c>
    </row>
    <row r="5" spans="1:11">
      <c r="A5" s="1">
        <v>4</v>
      </c>
      <c r="B5" s="1" t="s">
        <v>31</v>
      </c>
      <c r="C5" s="1">
        <v>320</v>
      </c>
      <c r="D5" s="1">
        <v>320</v>
      </c>
      <c r="E5" s="1">
        <v>410</v>
      </c>
      <c r="F5" s="2">
        <f>Таблица6[[#This Row],[Длина]]*Таблица6[[#This Row],[Ширина]]*Таблица6[[#This Row],[Высота]]*0.000000001</f>
        <v>4.1984E-2</v>
      </c>
      <c r="G5" s="2">
        <v>5.9</v>
      </c>
      <c r="I5" s="1"/>
      <c r="J5" s="2">
        <f>Таблица6[[#This Row],[Вес]]*Таблица7[[#This Row],[Кол-во]]</f>
        <v>0</v>
      </c>
      <c r="K5" s="2">
        <f>Таблица6[[#This Row],[Объем]]*Таблица7[[#This Row],[Кол-во]]</f>
        <v>0</v>
      </c>
    </row>
    <row r="6" spans="1:11">
      <c r="A6" s="1">
        <v>5</v>
      </c>
      <c r="B6" s="4" t="s">
        <v>32</v>
      </c>
      <c r="C6" s="1">
        <v>380</v>
      </c>
      <c r="D6" s="1">
        <v>320</v>
      </c>
      <c r="E6" s="1">
        <v>410</v>
      </c>
      <c r="F6" s="2">
        <f>Таблица6[[#This Row],[Длина]]*Таблица6[[#This Row],[Ширина]]*Таблица6[[#This Row],[Высота]]*0.000000001</f>
        <v>4.9856000000000004E-2</v>
      </c>
      <c r="G6" s="2">
        <v>6.6</v>
      </c>
      <c r="I6" s="1"/>
      <c r="J6" s="2">
        <f>Таблица6[[#This Row],[Вес]]*Таблица7[[#This Row],[Кол-во]]</f>
        <v>0</v>
      </c>
      <c r="K6" s="2">
        <f>Таблица6[[#This Row],[Объем]]*Таблица7[[#This Row],[Кол-во]]</f>
        <v>0</v>
      </c>
    </row>
    <row r="7" spans="1:11">
      <c r="A7" s="1">
        <v>6</v>
      </c>
      <c r="B7" s="1" t="s">
        <v>33</v>
      </c>
      <c r="C7" s="1">
        <v>370</v>
      </c>
      <c r="D7" s="1">
        <v>320</v>
      </c>
      <c r="E7" s="1">
        <v>520</v>
      </c>
      <c r="F7" s="2">
        <f>Таблица6[[#This Row],[Длина]]*Таблица6[[#This Row],[Ширина]]*Таблица6[[#This Row],[Высота]]*0.000000001</f>
        <v>6.1568000000000005E-2</v>
      </c>
      <c r="G7" s="2">
        <v>7.6</v>
      </c>
      <c r="I7" s="1"/>
      <c r="J7" s="2">
        <f>Таблица6[[#This Row],[Вес]]*Таблица7[[#This Row],[Кол-во]]</f>
        <v>0</v>
      </c>
      <c r="K7" s="2">
        <f>Таблица6[[#This Row],[Объем]]*Таблица7[[#This Row],[Кол-во]]</f>
        <v>0</v>
      </c>
    </row>
    <row r="8" spans="1:11">
      <c r="A8" s="1">
        <v>7</v>
      </c>
      <c r="B8" s="1" t="s">
        <v>34</v>
      </c>
      <c r="C8" s="1">
        <v>400</v>
      </c>
      <c r="D8" s="1">
        <v>420</v>
      </c>
      <c r="E8" s="1">
        <v>500</v>
      </c>
      <c r="F8" s="2">
        <f>Таблица6[[#This Row],[Длина]]*Таблица6[[#This Row],[Ширина]]*Таблица6[[#This Row],[Высота]]*0.000000001</f>
        <v>8.4000000000000005E-2</v>
      </c>
      <c r="G8" s="2">
        <v>9.5</v>
      </c>
      <c r="I8" s="1"/>
      <c r="J8" s="2">
        <f>Таблица6[[#This Row],[Вес]]*Таблица7[[#This Row],[Кол-во]]</f>
        <v>0</v>
      </c>
      <c r="K8" s="2">
        <f>Таблица6[[#This Row],[Объем]]*Таблица7[[#This Row],[Кол-во]]</f>
        <v>0</v>
      </c>
    </row>
    <row r="9" spans="1:11">
      <c r="A9" s="1">
        <v>8</v>
      </c>
      <c r="B9" s="1" t="s">
        <v>35</v>
      </c>
      <c r="C9" s="1">
        <v>390</v>
      </c>
      <c r="D9" s="1">
        <v>420</v>
      </c>
      <c r="E9" s="1">
        <v>650</v>
      </c>
      <c r="F9" s="2">
        <f>Таблица6[[#This Row],[Длина]]*Таблица6[[#This Row],[Ширина]]*Таблица6[[#This Row],[Высота]]*0.000000001</f>
        <v>0.10647000000000001</v>
      </c>
      <c r="G9" s="2">
        <v>11.1</v>
      </c>
      <c r="I9" s="1"/>
      <c r="J9" s="2">
        <f>Таблица6[[#This Row],[Вес]]*Таблица7[[#This Row],[Кол-во]]</f>
        <v>0</v>
      </c>
      <c r="K9" s="2">
        <f>Таблица6[[#This Row],[Объем]]*Таблица7[[#This Row],[Кол-во]]</f>
        <v>0</v>
      </c>
    </row>
    <row r="10" spans="1:11">
      <c r="A10" s="1">
        <v>9</v>
      </c>
      <c r="B10" s="1" t="s">
        <v>36</v>
      </c>
      <c r="C10" s="1">
        <v>320</v>
      </c>
      <c r="D10" s="1">
        <v>320</v>
      </c>
      <c r="E10" s="1">
        <v>280</v>
      </c>
      <c r="F10" s="2">
        <f>Таблица6[[#This Row],[Длина]]*Таблица6[[#This Row],[Ширина]]*Таблица6[[#This Row],[Высота]]*0.000000001</f>
        <v>2.8672000000000003E-2</v>
      </c>
      <c r="G10" s="2">
        <v>4.1500000000000004</v>
      </c>
      <c r="I10" s="1"/>
      <c r="J10" s="2">
        <f>Таблица6[[#This Row],[Вес]]*Таблица7[[#This Row],[Кол-во]]</f>
        <v>0</v>
      </c>
      <c r="K10" s="2">
        <f>Таблица6[[#This Row],[Объем]]*Таблица7[[#This Row],[Кол-во]]</f>
        <v>0</v>
      </c>
    </row>
    <row r="11" spans="1:11">
      <c r="A11" s="1">
        <v>10</v>
      </c>
      <c r="B11" s="1" t="s">
        <v>37</v>
      </c>
      <c r="C11" s="1">
        <v>320</v>
      </c>
      <c r="D11" s="1">
        <v>320</v>
      </c>
      <c r="E11" s="1">
        <v>280</v>
      </c>
      <c r="F11" s="2">
        <f>Таблица6[[#This Row],[Длина]]*Таблица6[[#This Row],[Ширина]]*Таблица6[[#This Row],[Высота]]*0.000000001</f>
        <v>2.8672000000000003E-2</v>
      </c>
      <c r="G11" s="2">
        <v>4.55</v>
      </c>
      <c r="I11" s="1"/>
      <c r="J11" s="2">
        <f>Таблица6[[#This Row],[Вес]]*Таблица7[[#This Row],[Кол-во]]</f>
        <v>0</v>
      </c>
      <c r="K11" s="2">
        <f>Таблица6[[#This Row],[Объем]]*Таблица7[[#This Row],[Кол-во]]</f>
        <v>0</v>
      </c>
    </row>
    <row r="12" spans="1:11">
      <c r="A12" s="1">
        <v>11</v>
      </c>
      <c r="B12" s="1" t="s">
        <v>38</v>
      </c>
      <c r="C12" s="1">
        <v>320</v>
      </c>
      <c r="D12" s="1">
        <v>320</v>
      </c>
      <c r="E12" s="1">
        <v>320</v>
      </c>
      <c r="F12" s="2">
        <f>Таблица6[[#This Row],[Длина]]*Таблица6[[#This Row],[Ширина]]*Таблица6[[#This Row],[Высота]]*0.000000001</f>
        <v>3.2768000000000005E-2</v>
      </c>
      <c r="G12" s="2">
        <v>5.0999999999999996</v>
      </c>
      <c r="I12" s="1"/>
      <c r="J12" s="2">
        <f>Таблица6[[#This Row],[Вес]]*Таблица7[[#This Row],[Кол-во]]</f>
        <v>0</v>
      </c>
      <c r="K12" s="2">
        <f>Таблица6[[#This Row],[Объем]]*Таблица7[[#This Row],[Кол-во]]</f>
        <v>0</v>
      </c>
    </row>
    <row r="13" spans="1:11">
      <c r="A13" s="1">
        <v>12</v>
      </c>
      <c r="B13" s="1" t="s">
        <v>39</v>
      </c>
      <c r="C13" s="1">
        <v>320</v>
      </c>
      <c r="D13" s="1">
        <v>320</v>
      </c>
      <c r="E13" s="1">
        <v>410</v>
      </c>
      <c r="F13" s="2">
        <f>Таблица6[[#This Row],[Длина]]*Таблица6[[#This Row],[Ширина]]*Таблица6[[#This Row],[Высота]]*0.000000001</f>
        <v>4.1984E-2</v>
      </c>
      <c r="G13" s="2">
        <v>5.8</v>
      </c>
      <c r="I13" s="1"/>
      <c r="J13" s="2">
        <f>Таблица6[[#This Row],[Вес]]*Таблица7[[#This Row],[Кол-во]]</f>
        <v>0</v>
      </c>
      <c r="K13" s="2">
        <f>Таблица6[[#This Row],[Объем]]*Таблица7[[#This Row],[Кол-во]]</f>
        <v>0</v>
      </c>
    </row>
    <row r="14" spans="1:11">
      <c r="A14" s="1">
        <v>13</v>
      </c>
      <c r="B14" s="1" t="s">
        <v>40</v>
      </c>
      <c r="C14" s="1">
        <v>380</v>
      </c>
      <c r="D14" s="1">
        <v>320</v>
      </c>
      <c r="E14" s="1">
        <v>410</v>
      </c>
      <c r="F14" s="2">
        <f>Таблица6[[#This Row],[Длина]]*Таблица6[[#This Row],[Ширина]]*Таблица6[[#This Row],[Высота]]*0.000000001</f>
        <v>4.9856000000000004E-2</v>
      </c>
      <c r="G14" s="2">
        <v>6.1</v>
      </c>
      <c r="I14" s="1"/>
      <c r="J14" s="2">
        <f>Таблица6[[#This Row],[Вес]]*Таблица7[[#This Row],[Кол-во]]</f>
        <v>0</v>
      </c>
      <c r="K14" s="2">
        <f>Таблица6[[#This Row],[Объем]]*Таблица7[[#This Row],[Кол-во]]</f>
        <v>0</v>
      </c>
    </row>
    <row r="15" spans="1:11">
      <c r="A15" s="1">
        <v>14</v>
      </c>
      <c r="B15" s="1" t="s">
        <v>41</v>
      </c>
      <c r="C15" s="1">
        <v>370</v>
      </c>
      <c r="D15" s="1">
        <v>320</v>
      </c>
      <c r="E15" s="1">
        <v>520</v>
      </c>
      <c r="F15" s="2">
        <f>Таблица6[[#This Row],[Длина]]*Таблица6[[#This Row],[Ширина]]*Таблица6[[#This Row],[Высота]]*0.000000001</f>
        <v>6.1568000000000005E-2</v>
      </c>
      <c r="G15" s="2">
        <v>7.15</v>
      </c>
      <c r="I15" s="1"/>
      <c r="J15" s="2">
        <f>Таблица6[[#This Row],[Вес]]*Таблица7[[#This Row],[Кол-во]]</f>
        <v>0</v>
      </c>
      <c r="K15" s="2">
        <f>Таблица6[[#This Row],[Объем]]*Таблица7[[#This Row],[Кол-во]]</f>
        <v>0</v>
      </c>
    </row>
    <row r="16" spans="1:11">
      <c r="A16" s="1">
        <v>15</v>
      </c>
      <c r="B16" s="1" t="s">
        <v>42</v>
      </c>
      <c r="C16" s="1">
        <v>400</v>
      </c>
      <c r="D16" s="1">
        <v>420</v>
      </c>
      <c r="E16" s="1">
        <v>500</v>
      </c>
      <c r="F16" s="2">
        <f>Таблица6[[#This Row],[Длина]]*Таблица6[[#This Row],[Ширина]]*Таблица6[[#This Row],[Высота]]*0.000000001</f>
        <v>8.4000000000000005E-2</v>
      </c>
      <c r="G16" s="2">
        <v>9</v>
      </c>
      <c r="I16" s="1"/>
      <c r="J16" s="2">
        <f>Таблица6[[#This Row],[Вес]]*Таблица7[[#This Row],[Кол-во]]</f>
        <v>0</v>
      </c>
      <c r="K16" s="2">
        <f>Таблица6[[#This Row],[Объем]]*Таблица7[[#This Row],[Кол-во]]</f>
        <v>0</v>
      </c>
    </row>
    <row r="17" spans="1:11">
      <c r="A17" s="1">
        <v>16</v>
      </c>
      <c r="B17" s="1" t="s">
        <v>43</v>
      </c>
      <c r="C17" s="1">
        <v>390</v>
      </c>
      <c r="D17" s="1">
        <v>420</v>
      </c>
      <c r="E17" s="1">
        <v>650</v>
      </c>
      <c r="F17" s="2">
        <f>Таблица6[[#This Row],[Длина]]*Таблица6[[#This Row],[Ширина]]*Таблица6[[#This Row],[Высота]]*0.000000001</f>
        <v>0.10647000000000001</v>
      </c>
      <c r="G17" s="2">
        <v>11</v>
      </c>
      <c r="I17" s="1"/>
      <c r="J17" s="2">
        <f>Таблица6[[#This Row],[Вес]]*Таблица7[[#This Row],[Кол-во]]</f>
        <v>0</v>
      </c>
      <c r="K17" s="2">
        <f>Таблица6[[#This Row],[Объем]]*Таблица7[[#This Row],[Кол-во]]</f>
        <v>0</v>
      </c>
    </row>
    <row r="19" spans="1:11">
      <c r="H19" s="3" t="s">
        <v>17</v>
      </c>
      <c r="I19" s="3">
        <f>SUM(I2:I17)</f>
        <v>0</v>
      </c>
      <c r="J19" s="5">
        <f>SUM(J2:J17)</f>
        <v>0</v>
      </c>
      <c r="K19" s="5">
        <f>SUM(K2:K17)</f>
        <v>0</v>
      </c>
    </row>
  </sheetData>
  <pageMargins left="0.7" right="0.7" top="0.75" bottom="0.75" header="0.3" footer="0.3"/>
  <pageSetup paperSize="9" orientation="portrait" horizontalDpi="180" verticalDpi="180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F21" sqref="F21"/>
    </sheetView>
  </sheetViews>
  <sheetFormatPr defaultRowHeight="15"/>
  <cols>
    <col min="1" max="1" width="6.85546875" customWidth="1"/>
    <col min="2" max="2" width="22.7109375" customWidth="1"/>
    <col min="3" max="7" width="11.85546875" customWidth="1"/>
    <col min="9" max="11" width="11.85546875" customWidth="1"/>
  </cols>
  <sheetData>
    <row r="1" spans="1:11">
      <c r="A1" s="1" t="s">
        <v>2</v>
      </c>
      <c r="B1" s="1" t="s">
        <v>18</v>
      </c>
      <c r="C1" s="1" t="s">
        <v>4</v>
      </c>
      <c r="D1" s="1" t="s">
        <v>5</v>
      </c>
      <c r="E1" s="1" t="s">
        <v>6</v>
      </c>
      <c r="F1" s="1" t="s">
        <v>1</v>
      </c>
      <c r="G1" s="1" t="s">
        <v>19</v>
      </c>
      <c r="I1" s="1" t="s">
        <v>14</v>
      </c>
      <c r="J1" s="1" t="s">
        <v>15</v>
      </c>
      <c r="K1" s="1" t="s">
        <v>27</v>
      </c>
    </row>
    <row r="2" spans="1:11">
      <c r="A2" s="1">
        <v>1</v>
      </c>
      <c r="B2" s="1" t="s">
        <v>45</v>
      </c>
      <c r="C2" s="1">
        <v>350</v>
      </c>
      <c r="D2" s="1">
        <v>270</v>
      </c>
      <c r="E2" s="1">
        <v>380</v>
      </c>
      <c r="F2" s="2">
        <f>Таблица8[[#This Row],[Длина]]*Таблица8[[#This Row],[Ширина]]*Таблица8[[#This Row],[Высота]]*0.000000001</f>
        <v>3.5910000000000004E-2</v>
      </c>
      <c r="G2" s="2">
        <v>2</v>
      </c>
      <c r="I2" s="1"/>
      <c r="J2" s="2">
        <f>G2*Таблица9[[#This Row],[Кол-во]]</f>
        <v>0</v>
      </c>
      <c r="K2" s="2">
        <f>F2*Таблица9[[#This Row],[Кол-во]]</f>
        <v>0</v>
      </c>
    </row>
    <row r="3" spans="1:11">
      <c r="A3" s="1">
        <v>2</v>
      </c>
      <c r="B3" s="1" t="s">
        <v>46</v>
      </c>
      <c r="C3" s="1">
        <v>380</v>
      </c>
      <c r="D3" s="1">
        <v>320</v>
      </c>
      <c r="E3" s="1">
        <v>410</v>
      </c>
      <c r="F3" s="2">
        <f>Таблица8[[#This Row],[Длина]]*Таблица8[[#This Row],[Ширина]]*Таблица8[[#This Row],[Высота]]*0.000000001</f>
        <v>4.9856000000000004E-2</v>
      </c>
      <c r="G3" s="2">
        <v>3.5</v>
      </c>
      <c r="I3" s="1"/>
      <c r="J3" s="2">
        <f>G3*Таблица9[[#This Row],[Кол-во]]</f>
        <v>0</v>
      </c>
      <c r="K3" s="2">
        <f>F3*Таблица9[[#This Row],[Кол-во]]</f>
        <v>0</v>
      </c>
    </row>
    <row r="4" spans="1:11">
      <c r="A4" s="1">
        <v>3</v>
      </c>
      <c r="B4" s="1" t="s">
        <v>47</v>
      </c>
      <c r="C4" s="1">
        <v>370</v>
      </c>
      <c r="D4" s="1">
        <v>320</v>
      </c>
      <c r="E4" s="1">
        <v>520</v>
      </c>
      <c r="F4" s="2">
        <f>Таблица8[[#This Row],[Длина]]*Таблица8[[#This Row],[Ширина]]*Таблица8[[#This Row],[Высота]]*0.000000001</f>
        <v>6.1568000000000005E-2</v>
      </c>
      <c r="G4" s="2">
        <v>3.5</v>
      </c>
      <c r="I4" s="1"/>
      <c r="J4" s="2">
        <f>G4*Таблица9[[#This Row],[Кол-во]]</f>
        <v>0</v>
      </c>
      <c r="K4" s="2">
        <f>F4*Таблица9[[#This Row],[Кол-во]]</f>
        <v>0</v>
      </c>
    </row>
    <row r="5" spans="1:11">
      <c r="A5" s="1">
        <v>4</v>
      </c>
      <c r="B5" s="1" t="s">
        <v>48</v>
      </c>
      <c r="C5" s="1">
        <v>370</v>
      </c>
      <c r="D5" s="1">
        <v>320</v>
      </c>
      <c r="E5" s="1">
        <v>520</v>
      </c>
      <c r="F5" s="2">
        <f>Таблица8[[#This Row],[Длина]]*Таблица8[[#This Row],[Ширина]]*Таблица8[[#This Row],[Высота]]*0.000000001</f>
        <v>6.1568000000000005E-2</v>
      </c>
      <c r="G5" s="2">
        <v>3.7</v>
      </c>
      <c r="I5" s="1"/>
      <c r="J5" s="2">
        <f>G5*Таблица9[[#This Row],[Кол-во]]</f>
        <v>0</v>
      </c>
      <c r="K5" s="2">
        <f>F5*Таблица9[[#This Row],[Кол-во]]</f>
        <v>0</v>
      </c>
    </row>
    <row r="6" spans="1:11">
      <c r="A6" s="1">
        <v>5</v>
      </c>
      <c r="B6" s="1" t="s">
        <v>49</v>
      </c>
      <c r="C6" s="1">
        <v>420</v>
      </c>
      <c r="D6" s="1">
        <v>420</v>
      </c>
      <c r="E6" s="1">
        <v>500</v>
      </c>
      <c r="F6" s="2">
        <f>Таблица8[[#This Row],[Длина]]*Таблица8[[#This Row],[Ширина]]*Таблица8[[#This Row],[Высота]]*0.000000001</f>
        <v>8.8200000000000001E-2</v>
      </c>
      <c r="G6" s="2">
        <v>4</v>
      </c>
      <c r="I6" s="1"/>
      <c r="J6" s="2">
        <f>G6*Таблица9[[#This Row],[Кол-во]]</f>
        <v>0</v>
      </c>
      <c r="K6" s="2">
        <f>F6*Таблица9[[#This Row],[Кол-во]]</f>
        <v>0</v>
      </c>
    </row>
    <row r="7" spans="1:11">
      <c r="A7" s="1">
        <v>6</v>
      </c>
      <c r="B7" s="1" t="s">
        <v>50</v>
      </c>
      <c r="C7" s="1">
        <v>390</v>
      </c>
      <c r="D7" s="1">
        <v>420</v>
      </c>
      <c r="E7" s="1">
        <v>650</v>
      </c>
      <c r="F7" s="2">
        <f>Таблица8[[#This Row],[Длина]]*Таблица8[[#This Row],[Ширина]]*Таблица8[[#This Row],[Высота]]*0.000000001</f>
        <v>0.10647000000000001</v>
      </c>
      <c r="G7" s="2">
        <v>6.5</v>
      </c>
      <c r="I7" s="1"/>
      <c r="J7" s="2">
        <f>G7*Таблица9[[#This Row],[Кол-во]]</f>
        <v>0</v>
      </c>
      <c r="K7" s="2">
        <f>F7*Таблица9[[#This Row],[Кол-во]]</f>
        <v>0</v>
      </c>
    </row>
    <row r="8" spans="1:11">
      <c r="A8" s="1">
        <v>7</v>
      </c>
      <c r="B8" s="1" t="s">
        <v>51</v>
      </c>
      <c r="C8" s="1">
        <v>420</v>
      </c>
      <c r="D8" s="1">
        <v>420</v>
      </c>
      <c r="E8" s="1">
        <v>840</v>
      </c>
      <c r="F8" s="2">
        <f>Таблица8[[#This Row],[Длина]]*Таблица8[[#This Row],[Ширина]]*Таблица8[[#This Row],[Высота]]*0.000000001</f>
        <v>0.148176</v>
      </c>
      <c r="G8" s="2">
        <v>6.4</v>
      </c>
      <c r="I8" s="1"/>
      <c r="J8" s="2">
        <f>G8*Таблица9[[#This Row],[Кол-во]]</f>
        <v>0</v>
      </c>
      <c r="K8" s="2">
        <f>F8*Таблица9[[#This Row],[Кол-во]]</f>
        <v>0</v>
      </c>
    </row>
    <row r="9" spans="1:11">
      <c r="A9" s="1">
        <v>8</v>
      </c>
      <c r="B9" s="1" t="s">
        <v>52</v>
      </c>
      <c r="C9" s="1"/>
      <c r="D9" s="1"/>
      <c r="E9" s="1"/>
      <c r="F9" s="2">
        <f t="shared" ref="F9:F15" si="0">C9*D9*E9*0.000000001</f>
        <v>0</v>
      </c>
      <c r="G9" s="2"/>
      <c r="H9" s="1"/>
      <c r="I9" s="1"/>
      <c r="J9" s="2">
        <f>G9*Таблица9[[#This Row],[Кол-во]]</f>
        <v>0</v>
      </c>
      <c r="K9" s="2">
        <f>F9*Таблица9[[#This Row],[Кол-во]]</f>
        <v>0</v>
      </c>
    </row>
    <row r="10" spans="1:11">
      <c r="A10" s="1">
        <v>9</v>
      </c>
      <c r="B10" s="1" t="s">
        <v>53</v>
      </c>
      <c r="C10" s="1">
        <v>380</v>
      </c>
      <c r="D10" s="1">
        <v>320</v>
      </c>
      <c r="E10" s="1">
        <v>410</v>
      </c>
      <c r="F10" s="2">
        <f t="shared" si="0"/>
        <v>4.9856000000000004E-2</v>
      </c>
      <c r="G10" s="2">
        <v>3.6</v>
      </c>
      <c r="H10" s="1"/>
      <c r="I10" s="1"/>
      <c r="J10" s="2">
        <f>G10*Таблица9[[#This Row],[Кол-во]]</f>
        <v>0</v>
      </c>
      <c r="K10" s="2">
        <f>F10*Таблица9[[#This Row],[Кол-во]]</f>
        <v>0</v>
      </c>
    </row>
    <row r="11" spans="1:11">
      <c r="A11" s="1">
        <v>10</v>
      </c>
      <c r="B11" s="1" t="s">
        <v>54</v>
      </c>
      <c r="C11" s="1">
        <v>370</v>
      </c>
      <c r="D11" s="1">
        <v>320</v>
      </c>
      <c r="E11" s="1">
        <v>680</v>
      </c>
      <c r="F11" s="2">
        <f t="shared" si="0"/>
        <v>8.0512E-2</v>
      </c>
      <c r="G11" s="2">
        <v>4</v>
      </c>
      <c r="H11" s="1"/>
      <c r="I11" s="1"/>
      <c r="J11" s="2">
        <f>G11*Таблица9[[#This Row],[Кол-во]]</f>
        <v>0</v>
      </c>
      <c r="K11" s="2">
        <f>F11*Таблица9[[#This Row],[Кол-во]]</f>
        <v>0</v>
      </c>
    </row>
    <row r="12" spans="1:11">
      <c r="A12" s="1">
        <v>11</v>
      </c>
      <c r="B12" s="1" t="s">
        <v>55</v>
      </c>
      <c r="C12" s="1">
        <v>370</v>
      </c>
      <c r="D12" s="1">
        <v>320</v>
      </c>
      <c r="E12" s="1">
        <v>680</v>
      </c>
      <c r="F12" s="2">
        <f t="shared" si="0"/>
        <v>8.0512E-2</v>
      </c>
      <c r="G12" s="2"/>
      <c r="H12" s="1"/>
      <c r="I12" s="1"/>
      <c r="J12" s="2">
        <f>G12*Таблица9[[#This Row],[Кол-во]]</f>
        <v>0</v>
      </c>
      <c r="K12" s="2">
        <f>F12*Таблица9[[#This Row],[Кол-во]]</f>
        <v>0</v>
      </c>
    </row>
    <row r="13" spans="1:11">
      <c r="A13" s="1">
        <v>12</v>
      </c>
      <c r="B13" s="1" t="s">
        <v>56</v>
      </c>
      <c r="C13" s="1">
        <v>390</v>
      </c>
      <c r="D13" s="1">
        <v>420</v>
      </c>
      <c r="E13" s="1">
        <v>650</v>
      </c>
      <c r="F13" s="2">
        <f t="shared" si="0"/>
        <v>0.10647000000000001</v>
      </c>
      <c r="G13" s="2">
        <v>5.2</v>
      </c>
      <c r="H13" s="1"/>
      <c r="I13" s="1"/>
      <c r="J13" s="2">
        <f>G13*Таблица9[[#This Row],[Кол-во]]</f>
        <v>0</v>
      </c>
      <c r="K13" s="2">
        <f>F13*Таблица9[[#This Row],[Кол-во]]</f>
        <v>0</v>
      </c>
    </row>
    <row r="14" spans="1:11">
      <c r="A14" s="1">
        <v>13</v>
      </c>
      <c r="B14" s="1" t="s">
        <v>57</v>
      </c>
      <c r="C14" s="1">
        <v>390</v>
      </c>
      <c r="D14" s="1">
        <v>420</v>
      </c>
      <c r="E14" s="1">
        <v>650</v>
      </c>
      <c r="F14" s="2">
        <f t="shared" si="0"/>
        <v>0.10647000000000001</v>
      </c>
      <c r="G14" s="2">
        <v>6.5</v>
      </c>
      <c r="H14" s="1"/>
      <c r="I14" s="1"/>
      <c r="J14" s="2">
        <f>G14*Таблица9[[#This Row],[Кол-во]]</f>
        <v>0</v>
      </c>
      <c r="K14" s="2">
        <f>F14*Таблица9[[#This Row],[Кол-во]]</f>
        <v>0</v>
      </c>
    </row>
    <row r="15" spans="1:11">
      <c r="A15" s="1">
        <v>14</v>
      </c>
      <c r="B15" s="1" t="s">
        <v>58</v>
      </c>
      <c r="C15" s="1">
        <v>420</v>
      </c>
      <c r="D15" s="1">
        <v>420</v>
      </c>
      <c r="E15" s="1">
        <v>1050</v>
      </c>
      <c r="F15" s="2">
        <f t="shared" si="0"/>
        <v>0.18522000000000002</v>
      </c>
      <c r="G15" s="2"/>
      <c r="H15" s="1"/>
      <c r="I15" s="1"/>
      <c r="J15" s="2">
        <f>G15*Таблица9[[#This Row],[Кол-во]]</f>
        <v>0</v>
      </c>
      <c r="K15" s="2">
        <f>F15*Таблица9[[#This Row],[Кол-во]]</f>
        <v>0</v>
      </c>
    </row>
    <row r="17" spans="8:11">
      <c r="H17" s="5" t="s">
        <v>59</v>
      </c>
      <c r="I17" s="6">
        <f>SUM(I2,I3,I4,I5,I6,I7,I8,I9,I10,I11,I12,I13,I14,I15)</f>
        <v>0</v>
      </c>
      <c r="J17" s="5">
        <f>SUM(J2:J16,J2,J3,J4,J5,J6,J7,J8,J9,J10,J11,J12,J13,J14,J15)</f>
        <v>0</v>
      </c>
      <c r="K17" s="5">
        <f>SUM(K2,K3,K4,K5,K6,K7,K8,K9,K10,K11,K12,K13,K14,K15)</f>
        <v>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activeCell="G15" sqref="G15"/>
    </sheetView>
  </sheetViews>
  <sheetFormatPr defaultRowHeight="15"/>
  <cols>
    <col min="1" max="1" width="7.85546875" customWidth="1"/>
    <col min="2" max="2" width="18" customWidth="1"/>
    <col min="3" max="7" width="11.85546875" customWidth="1"/>
    <col min="9" max="11" width="11.85546875" customWidth="1"/>
  </cols>
  <sheetData>
    <row r="1" spans="1:11">
      <c r="A1" s="1" t="s">
        <v>2</v>
      </c>
      <c r="B1" s="1" t="s">
        <v>18</v>
      </c>
      <c r="C1" s="1" t="s">
        <v>4</v>
      </c>
      <c r="D1" s="1" t="s">
        <v>5</v>
      </c>
      <c r="E1" s="1" t="s">
        <v>6</v>
      </c>
      <c r="F1" s="1" t="s">
        <v>1</v>
      </c>
      <c r="G1" s="1" t="s">
        <v>19</v>
      </c>
      <c r="I1" s="1" t="s">
        <v>14</v>
      </c>
      <c r="J1" s="1" t="s">
        <v>15</v>
      </c>
      <c r="K1" s="1" t="s">
        <v>16</v>
      </c>
    </row>
    <row r="2" spans="1:11">
      <c r="A2" s="1">
        <v>1</v>
      </c>
      <c r="B2" s="1" t="s">
        <v>60</v>
      </c>
      <c r="C2" s="1">
        <v>350</v>
      </c>
      <c r="D2" s="1">
        <v>270</v>
      </c>
      <c r="E2" s="1">
        <v>380</v>
      </c>
      <c r="F2" s="2">
        <f>Таблица3[[#This Row],[Длина]]*Таблица3[[#This Row],[Ширина]]*Таблица3[[#This Row],[Высота]]*0.000000001</f>
        <v>3.5910000000000004E-2</v>
      </c>
      <c r="G2" s="2">
        <v>2.4500000000000002</v>
      </c>
      <c r="I2" s="1"/>
      <c r="J2" s="2">
        <f>Таблица3[[#This Row],[Вес]]*Таблица10[[#This Row],[Кол-во]]</f>
        <v>0</v>
      </c>
      <c r="K2" s="2">
        <f>Таблица3[[#This Row],[Объем]]*Таблица10[[#This Row],[Кол-во]]</f>
        <v>0</v>
      </c>
    </row>
    <row r="3" spans="1:11">
      <c r="A3" s="1">
        <v>2</v>
      </c>
      <c r="B3" s="1" t="s">
        <v>61</v>
      </c>
      <c r="C3" s="1">
        <v>350</v>
      </c>
      <c r="D3" s="1">
        <v>270</v>
      </c>
      <c r="E3" s="1">
        <v>380</v>
      </c>
      <c r="F3" s="2">
        <f>Таблица3[[#This Row],[Длина]]*Таблица3[[#This Row],[Ширина]]*Таблица3[[#This Row],[Высота]]*0.000000001</f>
        <v>3.5910000000000004E-2</v>
      </c>
      <c r="G3" s="2">
        <v>2.5</v>
      </c>
      <c r="I3" s="1"/>
      <c r="J3" s="2">
        <f>Таблица3[[#This Row],[Вес]]*Таблица10[[#This Row],[Кол-во]]</f>
        <v>0</v>
      </c>
      <c r="K3" s="2">
        <f>Таблица3[[#This Row],[Объем]]*Таблица10[[#This Row],[Кол-во]]</f>
        <v>0</v>
      </c>
    </row>
    <row r="4" spans="1:11">
      <c r="A4" s="1">
        <v>3</v>
      </c>
      <c r="B4" s="1" t="s">
        <v>62</v>
      </c>
      <c r="C4" s="1">
        <v>350</v>
      </c>
      <c r="D4" s="1">
        <v>270</v>
      </c>
      <c r="E4" s="1">
        <v>380</v>
      </c>
      <c r="F4" s="2">
        <f>Таблица3[[#This Row],[Длина]]*Таблица3[[#This Row],[Ширина]]*Таблица3[[#This Row],[Высота]]*0.000000001</f>
        <v>3.5910000000000004E-2</v>
      </c>
      <c r="G4" s="2">
        <v>2.7</v>
      </c>
      <c r="I4" s="1"/>
      <c r="J4" s="2">
        <f>Таблица3[[#This Row],[Вес]]*Таблица10[[#This Row],[Кол-во]]</f>
        <v>0</v>
      </c>
      <c r="K4" s="2">
        <f>Таблица3[[#This Row],[Объем]]*Таблица10[[#This Row],[Кол-во]]</f>
        <v>0</v>
      </c>
    </row>
    <row r="5" spans="1:11">
      <c r="A5" s="1">
        <v>4</v>
      </c>
      <c r="B5" s="1" t="s">
        <v>63</v>
      </c>
      <c r="C5" s="1">
        <v>350</v>
      </c>
      <c r="D5" s="1">
        <v>270</v>
      </c>
      <c r="E5" s="1">
        <v>380</v>
      </c>
      <c r="F5" s="2">
        <f>Таблица3[[#This Row],[Длина]]*Таблица3[[#This Row],[Ширина]]*Таблица3[[#This Row],[Высота]]*0.000000001</f>
        <v>3.5910000000000004E-2</v>
      </c>
      <c r="G5" s="2">
        <v>2.7</v>
      </c>
      <c r="I5" s="1"/>
      <c r="J5" s="2">
        <f>Таблица3[[#This Row],[Вес]]*Таблица10[[#This Row],[Кол-во]]</f>
        <v>0</v>
      </c>
      <c r="K5" s="2">
        <f>Таблица3[[#This Row],[Объем]]*Таблица10[[#This Row],[Кол-во]]</f>
        <v>0</v>
      </c>
    </row>
    <row r="6" spans="1:11">
      <c r="A6" s="1">
        <v>5</v>
      </c>
      <c r="B6" s="1" t="s">
        <v>64</v>
      </c>
      <c r="C6" s="1">
        <v>300</v>
      </c>
      <c r="D6" s="1">
        <v>260</v>
      </c>
      <c r="E6" s="1">
        <v>470</v>
      </c>
      <c r="F6" s="2">
        <f>Таблица3[[#This Row],[Длина]]*Таблица3[[#This Row],[Ширина]]*Таблица3[[#This Row],[Высота]]*0.000000001</f>
        <v>3.6660000000000005E-2</v>
      </c>
      <c r="G6" s="2">
        <v>3.5</v>
      </c>
      <c r="I6" s="1"/>
      <c r="J6" s="2">
        <f>Таблица3[[#This Row],[Вес]]*Таблица10[[#This Row],[Кол-во]]</f>
        <v>0</v>
      </c>
      <c r="K6" s="2">
        <f>Таблица3[[#This Row],[Объем]]*Таблица10[[#This Row],[Кол-во]]</f>
        <v>0</v>
      </c>
    </row>
    <row r="7" spans="1:11">
      <c r="A7" s="1">
        <v>6</v>
      </c>
      <c r="B7" s="1" t="s">
        <v>65</v>
      </c>
      <c r="C7" s="1">
        <v>370</v>
      </c>
      <c r="D7" s="1">
        <v>320</v>
      </c>
      <c r="E7" s="1">
        <v>520</v>
      </c>
      <c r="F7" s="2">
        <f>Таблица3[[#This Row],[Длина]]*Таблица3[[#This Row],[Ширина]]*Таблица3[[#This Row],[Высота]]*0.000000001</f>
        <v>6.1568000000000005E-2</v>
      </c>
      <c r="G7" s="2">
        <v>3.2</v>
      </c>
      <c r="I7" s="1"/>
      <c r="J7" s="2">
        <f>Таблица3[[#This Row],[Вес]]*Таблица10[[#This Row],[Кол-во]]</f>
        <v>0</v>
      </c>
      <c r="K7" s="2">
        <f>Таблица3[[#This Row],[Объем]]*Таблица10[[#This Row],[Кол-во]]</f>
        <v>0</v>
      </c>
    </row>
    <row r="8" spans="1:11">
      <c r="A8" s="1">
        <v>7</v>
      </c>
      <c r="B8" s="1" t="s">
        <v>66</v>
      </c>
      <c r="C8" s="1">
        <v>420</v>
      </c>
      <c r="D8" s="1">
        <v>490</v>
      </c>
      <c r="E8" s="1">
        <v>500</v>
      </c>
      <c r="F8" s="2">
        <f>Таблица3[[#This Row],[Длина]]*Таблица3[[#This Row],[Ширина]]*Таблица3[[#This Row],[Высота]]*0.000000001</f>
        <v>0.10290000000000001</v>
      </c>
      <c r="G8" s="2">
        <v>5</v>
      </c>
      <c r="I8" s="1"/>
      <c r="J8" s="2">
        <f>Таблица3[[#This Row],[Вес]]*Таблица10[[#This Row],[Кол-во]]</f>
        <v>0</v>
      </c>
      <c r="K8" s="2">
        <f>Таблица3[[#This Row],[Объем]]*Таблица10[[#This Row],[Кол-во]]</f>
        <v>0</v>
      </c>
    </row>
    <row r="9" spans="1:11">
      <c r="A9" s="1">
        <v>8</v>
      </c>
      <c r="B9" s="1" t="s">
        <v>67</v>
      </c>
      <c r="C9" s="1">
        <v>370</v>
      </c>
      <c r="D9" s="1">
        <v>320</v>
      </c>
      <c r="E9" s="1">
        <v>520</v>
      </c>
      <c r="F9" s="2">
        <f>Таблица3[[#This Row],[Длина]]*Таблица3[[#This Row],[Ширина]]*Таблица3[[#This Row],[Высота]]*0.000000001</f>
        <v>6.1568000000000005E-2</v>
      </c>
      <c r="G9" s="2">
        <v>4</v>
      </c>
      <c r="I9" s="1"/>
      <c r="J9" s="2">
        <f>Таблица3[[#This Row],[Вес]]*Таблица10[[#This Row],[Кол-во]]</f>
        <v>0</v>
      </c>
      <c r="K9" s="2">
        <f>Таблица3[[#This Row],[Объем]]*Таблица10[[#This Row],[Кол-во]]</f>
        <v>0</v>
      </c>
    </row>
    <row r="10" spans="1:11">
      <c r="A10" s="1">
        <v>9</v>
      </c>
      <c r="B10" s="1" t="s">
        <v>68</v>
      </c>
      <c r="C10" s="1">
        <v>370</v>
      </c>
      <c r="D10" s="1">
        <v>320</v>
      </c>
      <c r="E10" s="1">
        <v>680</v>
      </c>
      <c r="F10" s="2">
        <f>Таблица3[[#This Row],[Длина]]*Таблица3[[#This Row],[Ширина]]*Таблица3[[#This Row],[Высота]]*0.000000001</f>
        <v>8.0512E-2</v>
      </c>
      <c r="G10" s="2">
        <v>5</v>
      </c>
      <c r="I10" s="1"/>
      <c r="J10" s="2">
        <f>Таблица3[[#This Row],[Вес]]*Таблица10[[#This Row],[Кол-во]]</f>
        <v>0</v>
      </c>
      <c r="K10" s="2">
        <f>Таблица3[[#This Row],[Объем]]*Таблица10[[#This Row],[Кол-во]]</f>
        <v>0</v>
      </c>
    </row>
    <row r="12" spans="1:11">
      <c r="H12" s="7" t="s">
        <v>17</v>
      </c>
      <c r="I12" s="7">
        <f>SUM(I2,I3,I4,I5,I6,I7,I8,I9,I10)</f>
        <v>0</v>
      </c>
      <c r="J12" s="8">
        <f>SUM(J2:J10)</f>
        <v>0</v>
      </c>
      <c r="K12" s="8">
        <f>SUM(K2,K3,K4,K5,K6,K7,K8,K9,K10)</f>
        <v>0</v>
      </c>
    </row>
  </sheetData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D22" sqref="D22"/>
    </sheetView>
  </sheetViews>
  <sheetFormatPr defaultRowHeight="15"/>
  <cols>
    <col min="1" max="1" width="7.5703125" customWidth="1"/>
    <col min="2" max="2" width="24.5703125" customWidth="1"/>
    <col min="3" max="7" width="11.85546875" customWidth="1"/>
    <col min="9" max="11" width="11.85546875" customWidth="1"/>
  </cols>
  <sheetData>
    <row r="1" spans="1:11">
      <c r="A1" s="1" t="s">
        <v>2</v>
      </c>
      <c r="B1" s="1" t="s">
        <v>18</v>
      </c>
      <c r="C1" s="1" t="s">
        <v>4</v>
      </c>
      <c r="D1" s="1" t="s">
        <v>5</v>
      </c>
      <c r="E1" s="1" t="s">
        <v>6</v>
      </c>
      <c r="F1" s="1" t="s">
        <v>1</v>
      </c>
      <c r="G1" s="1" t="s">
        <v>19</v>
      </c>
      <c r="I1" s="1" t="s">
        <v>14</v>
      </c>
      <c r="J1" s="1" t="s">
        <v>15</v>
      </c>
      <c r="K1" s="1" t="s">
        <v>27</v>
      </c>
    </row>
    <row r="2" spans="1:11">
      <c r="A2" s="1">
        <v>1</v>
      </c>
      <c r="B2" s="1" t="s">
        <v>73</v>
      </c>
      <c r="C2" s="1">
        <v>330</v>
      </c>
      <c r="D2" s="1">
        <v>330</v>
      </c>
      <c r="E2" s="1">
        <v>235</v>
      </c>
      <c r="F2" s="2">
        <f>Таблица12[[#This Row],[Длина]]*Таблица12[[#This Row],[Ширина]]*Таблица12[[#This Row],[Высота]]*0.000000001</f>
        <v>2.5591500000000003E-2</v>
      </c>
      <c r="G2" s="2">
        <v>3.69</v>
      </c>
      <c r="I2" s="1">
        <v>0</v>
      </c>
      <c r="J2" s="2">
        <f>Таблица12[[#This Row],[Вес]]*Таблица13[[#This Row],[Кол-во]]</f>
        <v>0</v>
      </c>
      <c r="K2" s="2">
        <f>Таблица12[[#This Row],[Объем]]*Таблица13[[#This Row],[Кол-во]]</f>
        <v>0</v>
      </c>
    </row>
    <row r="3" spans="1:11">
      <c r="A3" s="1">
        <v>2</v>
      </c>
      <c r="B3" s="1" t="s">
        <v>72</v>
      </c>
      <c r="C3" s="1">
        <v>330</v>
      </c>
      <c r="D3" s="1">
        <v>330</v>
      </c>
      <c r="E3" s="1">
        <v>290</v>
      </c>
      <c r="F3" s="2">
        <f>Таблица12[[#This Row],[Длина]]*Таблица12[[#This Row],[Ширина]]*Таблица12[[#This Row],[Высота]]*0.000000001</f>
        <v>3.1581000000000005E-2</v>
      </c>
      <c r="G3" s="2">
        <v>3.96</v>
      </c>
      <c r="I3" s="1">
        <v>0</v>
      </c>
      <c r="J3" s="2">
        <f>Таблица12[[#This Row],[Вес]]*Таблица13[[#This Row],[Кол-во]]</f>
        <v>0</v>
      </c>
      <c r="K3" s="2">
        <f>Таблица12[[#This Row],[Объем]]*Таблица13[[#This Row],[Кол-во]]</f>
        <v>0</v>
      </c>
    </row>
    <row r="4" spans="1:11">
      <c r="A4" s="1">
        <v>3</v>
      </c>
      <c r="B4" s="1" t="s">
        <v>74</v>
      </c>
      <c r="C4" s="1">
        <v>400</v>
      </c>
      <c r="D4" s="1">
        <v>400</v>
      </c>
      <c r="E4" s="1">
        <v>230</v>
      </c>
      <c r="F4" s="2">
        <f>Таблица12[[#This Row],[Длина]]*Таблица12[[#This Row],[Ширина]]*Таблица12[[#This Row],[Высота]]*0.000000001</f>
        <v>3.6799999999999999E-2</v>
      </c>
      <c r="G4" s="2">
        <v>7.25</v>
      </c>
      <c r="I4" s="1">
        <v>0</v>
      </c>
      <c r="J4" s="2">
        <f>Таблица12[[#This Row],[Вес]]*Таблица13[[#This Row],[Кол-во]]</f>
        <v>0</v>
      </c>
      <c r="K4" s="2">
        <f>Таблица12[[#This Row],[Объем]]*Таблица13[[#This Row],[Кол-во]]</f>
        <v>0</v>
      </c>
    </row>
    <row r="5" spans="1:11">
      <c r="A5" s="1">
        <v>4</v>
      </c>
      <c r="B5" s="1" t="s">
        <v>75</v>
      </c>
      <c r="C5" s="1">
        <v>400</v>
      </c>
      <c r="D5" s="1">
        <v>400</v>
      </c>
      <c r="E5" s="1">
        <v>320</v>
      </c>
      <c r="F5" s="2">
        <f>Таблица12[[#This Row],[Длина]]*Таблица12[[#This Row],[Ширина]]*Таблица12[[#This Row],[Высота]]*0.000000001</f>
        <v>5.1200000000000002E-2</v>
      </c>
      <c r="G5" s="2">
        <v>7.4</v>
      </c>
      <c r="I5" s="1">
        <v>0</v>
      </c>
      <c r="J5" s="2">
        <f>Таблица12[[#This Row],[Вес]]*Таблица13[[#This Row],[Кол-во]]</f>
        <v>0</v>
      </c>
      <c r="K5" s="2">
        <f>Таблица12[[#This Row],[Объем]]*Таблица13[[#This Row],[Кол-во]]</f>
        <v>0</v>
      </c>
    </row>
    <row r="6" spans="1:11">
      <c r="A6" s="1">
        <v>5</v>
      </c>
      <c r="B6" s="1" t="s">
        <v>76</v>
      </c>
      <c r="C6" s="1">
        <v>400</v>
      </c>
      <c r="D6" s="1">
        <v>400</v>
      </c>
      <c r="E6" s="1">
        <v>370</v>
      </c>
      <c r="F6" s="2">
        <f>Таблица12[[#This Row],[Длина]]*Таблица12[[#This Row],[Ширина]]*Таблица12[[#This Row],[Высота]]*0.000000001</f>
        <v>5.9200000000000003E-2</v>
      </c>
      <c r="G6" s="2">
        <v>8.5500000000000007</v>
      </c>
      <c r="I6" s="1">
        <v>0</v>
      </c>
      <c r="J6" s="2">
        <f>Таблица12[[#This Row],[Вес]]*Таблица13[[#This Row],[Кол-во]]</f>
        <v>0</v>
      </c>
      <c r="K6" s="2">
        <f>Таблица12[[#This Row],[Объем]]*Таблица13[[#This Row],[Кол-во]]</f>
        <v>0</v>
      </c>
    </row>
    <row r="7" spans="1:11">
      <c r="A7" s="1">
        <v>6</v>
      </c>
      <c r="B7" s="1" t="s">
        <v>77</v>
      </c>
      <c r="C7" s="1">
        <v>400</v>
      </c>
      <c r="D7" s="1">
        <v>400</v>
      </c>
      <c r="E7" s="1">
        <v>410</v>
      </c>
      <c r="F7" s="2">
        <f>Таблица12[[#This Row],[Длина]]*Таблица12[[#This Row],[Ширина]]*Таблица12[[#This Row],[Высота]]*0.000000001</f>
        <v>6.5600000000000006E-2</v>
      </c>
      <c r="G7" s="2">
        <v>9.15</v>
      </c>
      <c r="I7" s="1">
        <v>0</v>
      </c>
      <c r="J7" s="2">
        <f>Таблица12[[#This Row],[Вес]]*Таблица13[[#This Row],[Кол-во]]</f>
        <v>0</v>
      </c>
      <c r="K7" s="2">
        <f>Таблица12[[#This Row],[Объем]]*Таблица13[[#This Row],[Кол-во]]</f>
        <v>0</v>
      </c>
    </row>
    <row r="9" spans="1:11">
      <c r="B9" s="10" t="s">
        <v>79</v>
      </c>
      <c r="H9" s="3" t="s">
        <v>17</v>
      </c>
      <c r="I9" s="3">
        <f>SUM(I2,I3,I4,I5,I6,I7)</f>
        <v>0</v>
      </c>
      <c r="J9" s="5">
        <f>SUM(J2:J7)</f>
        <v>0</v>
      </c>
      <c r="K9" s="5">
        <f>SUM(K2,K3,K4,K5,K6,K7)</f>
        <v>0</v>
      </c>
    </row>
    <row r="10" spans="1:11">
      <c r="A10" s="1" t="s">
        <v>2</v>
      </c>
      <c r="B10" s="1" t="s">
        <v>18</v>
      </c>
      <c r="C10" s="9" t="s">
        <v>80</v>
      </c>
      <c r="D10" s="9" t="s">
        <v>6</v>
      </c>
      <c r="E10" s="9"/>
    </row>
    <row r="11" spans="1:11">
      <c r="A11" s="1">
        <v>1</v>
      </c>
      <c r="B11" s="1" t="s">
        <v>73</v>
      </c>
      <c r="C11" s="9" t="s">
        <v>89</v>
      </c>
      <c r="D11" s="9" t="s">
        <v>88</v>
      </c>
      <c r="E11" s="9" t="s">
        <v>81</v>
      </c>
    </row>
    <row r="12" spans="1:11">
      <c r="A12" s="1"/>
      <c r="B12" s="1"/>
      <c r="C12" s="9" t="s">
        <v>90</v>
      </c>
      <c r="D12" s="9" t="s">
        <v>91</v>
      </c>
      <c r="E12" s="9" t="s">
        <v>82</v>
      </c>
    </row>
    <row r="13" spans="1:11">
      <c r="A13" s="1">
        <v>2</v>
      </c>
      <c r="B13" s="1" t="s">
        <v>72</v>
      </c>
      <c r="C13" s="9" t="s">
        <v>89</v>
      </c>
      <c r="D13" s="9" t="s">
        <v>92</v>
      </c>
      <c r="E13" s="9" t="s">
        <v>81</v>
      </c>
    </row>
    <row r="14" spans="1:11">
      <c r="A14" s="1"/>
      <c r="B14" s="1"/>
      <c r="C14" s="9" t="s">
        <v>90</v>
      </c>
      <c r="D14" s="9" t="s">
        <v>93</v>
      </c>
      <c r="E14" s="9" t="s">
        <v>82</v>
      </c>
    </row>
    <row r="15" spans="1:11">
      <c r="A15" s="1">
        <v>3</v>
      </c>
      <c r="B15" s="1" t="s">
        <v>74</v>
      </c>
      <c r="C15" s="9" t="s">
        <v>83</v>
      </c>
      <c r="D15" s="9" t="s">
        <v>84</v>
      </c>
      <c r="E15" s="9" t="s">
        <v>81</v>
      </c>
      <c r="I15" t="s">
        <v>78</v>
      </c>
    </row>
    <row r="16" spans="1:11">
      <c r="A16" s="1"/>
      <c r="B16" s="1"/>
      <c r="C16" s="9" t="s">
        <v>85</v>
      </c>
      <c r="D16" s="9" t="s">
        <v>86</v>
      </c>
      <c r="E16" s="9" t="s">
        <v>82</v>
      </c>
    </row>
    <row r="17" spans="1:5">
      <c r="A17" s="1">
        <v>4</v>
      </c>
      <c r="B17" s="1" t="s">
        <v>75</v>
      </c>
      <c r="C17" s="9" t="s">
        <v>83</v>
      </c>
      <c r="D17" s="9" t="s">
        <v>87</v>
      </c>
      <c r="E17" s="9" t="s">
        <v>81</v>
      </c>
    </row>
    <row r="18" spans="1:5">
      <c r="A18" s="1"/>
      <c r="B18" s="1"/>
      <c r="C18" s="9" t="s">
        <v>85</v>
      </c>
      <c r="D18" s="9" t="s">
        <v>88</v>
      </c>
      <c r="E18" s="9" t="s">
        <v>82</v>
      </c>
    </row>
    <row r="19" spans="1:5">
      <c r="A19" s="1">
        <v>5</v>
      </c>
      <c r="B19" s="1" t="s">
        <v>76</v>
      </c>
      <c r="C19" s="9" t="s">
        <v>83</v>
      </c>
      <c r="D19" s="9" t="s">
        <v>94</v>
      </c>
      <c r="E19" s="9" t="s">
        <v>81</v>
      </c>
    </row>
    <row r="20" spans="1:5">
      <c r="A20" s="1"/>
      <c r="B20" s="1"/>
      <c r="C20" s="9" t="s">
        <v>85</v>
      </c>
      <c r="D20" s="9" t="s">
        <v>95</v>
      </c>
      <c r="E20" s="9" t="s">
        <v>82</v>
      </c>
    </row>
    <row r="21" spans="1:5">
      <c r="A21" s="1">
        <v>6</v>
      </c>
      <c r="B21" s="1" t="s">
        <v>77</v>
      </c>
      <c r="C21" s="9" t="s">
        <v>83</v>
      </c>
      <c r="D21" s="9" t="s">
        <v>96</v>
      </c>
      <c r="E21" s="9" t="s">
        <v>81</v>
      </c>
    </row>
    <row r="22" spans="1:5">
      <c r="A22" s="1"/>
      <c r="B22" s="1"/>
      <c r="C22" s="9" t="s">
        <v>85</v>
      </c>
      <c r="D22" s="9" t="s">
        <v>97</v>
      </c>
      <c r="E22" s="9" t="s">
        <v>82</v>
      </c>
    </row>
  </sheetData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C2"/>
  <sheetViews>
    <sheetView workbookViewId="0">
      <selection activeCell="A3" sqref="A3"/>
    </sheetView>
  </sheetViews>
  <sheetFormatPr defaultRowHeight="15"/>
  <cols>
    <col min="1" max="1" width="19" customWidth="1"/>
    <col min="2" max="2" width="21" customWidth="1"/>
    <col min="3" max="3" width="18.7109375" customWidth="1"/>
  </cols>
  <sheetData>
    <row r="1" spans="1:3">
      <c r="A1" s="1" t="s">
        <v>69</v>
      </c>
      <c r="B1" s="1" t="s">
        <v>70</v>
      </c>
      <c r="C1" s="1" t="s">
        <v>71</v>
      </c>
    </row>
    <row r="2" spans="1:3">
      <c r="A2" s="1">
        <f>Кипятильники!I11+ЦКТ!I9+Термосы!I19+Баки!I17+Бидоны!I12+'Профф. термосы'!I9</f>
        <v>0</v>
      </c>
      <c r="B2" s="2">
        <f>Кипятильники!J11+ЦКТ!J9+Термосы!J19+Баки!J17+Бидоны!J12+'Профф. термосы'!J9</f>
        <v>0</v>
      </c>
      <c r="C2" s="2">
        <f>Кипятильники!K11+ЦКТ!K9+Термосы!K19+Баки!K17+Бидоны!K12+'Профф. термосы'!K9</f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Кипятильники</vt:lpstr>
      <vt:lpstr>ЦКТ</vt:lpstr>
      <vt:lpstr>Термосы</vt:lpstr>
      <vt:lpstr>Баки</vt:lpstr>
      <vt:lpstr>Бидоны</vt:lpstr>
      <vt:lpstr>Профф. термосы</vt:lpstr>
      <vt:lpstr>ИТОГО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2024-12-25T09:19:10Z</dcterms:modified>
</cp:coreProperties>
</file>