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Кипятильники" sheetId="1" r:id="rId1"/>
    <sheet name="ЦКТ" sheetId="2" r:id="rId2"/>
    <sheet name="Термосы" sheetId="3" r:id="rId3"/>
    <sheet name="Баки" sheetId="4" r:id="rId4"/>
    <sheet name="Бидоны" sheetId="5" r:id="rId5"/>
    <sheet name="Профф. термосы" sheetId="7" r:id="rId6"/>
    <sheet name="ИТОГО" sheetId="6" r:id="rId7"/>
  </sheets>
  <calcPr calcId="125725"/>
</workbook>
</file>

<file path=xl/calcChain.xml><?xml version="1.0" encoding="utf-8"?>
<calcChain xmlns="http://schemas.openxmlformats.org/spreadsheetml/2006/main">
  <c r="J2" i="4"/>
  <c r="I15"/>
  <c r="I9" i="7"/>
  <c r="J2"/>
  <c r="J3"/>
  <c r="J4"/>
  <c r="J5"/>
  <c r="J6"/>
  <c r="J7"/>
  <c r="F2"/>
  <c r="K2" s="1"/>
  <c r="F3"/>
  <c r="K3" s="1"/>
  <c r="F4"/>
  <c r="K4" s="1"/>
  <c r="F5"/>
  <c r="K5" s="1"/>
  <c r="F6"/>
  <c r="K6" s="1"/>
  <c r="F7"/>
  <c r="K7" s="1"/>
  <c r="F2" i="5"/>
  <c r="K2" s="1"/>
  <c r="K4"/>
  <c r="K5"/>
  <c r="K6"/>
  <c r="K8"/>
  <c r="K9"/>
  <c r="K10"/>
  <c r="J2"/>
  <c r="J3"/>
  <c r="J4"/>
  <c r="J5"/>
  <c r="J6"/>
  <c r="J7"/>
  <c r="J8"/>
  <c r="J9"/>
  <c r="J10"/>
  <c r="J3" i="4"/>
  <c r="J4"/>
  <c r="J5"/>
  <c r="J6"/>
  <c r="J7"/>
  <c r="J8"/>
  <c r="J9"/>
  <c r="J10"/>
  <c r="J11"/>
  <c r="J12"/>
  <c r="J13"/>
  <c r="J2" i="1"/>
  <c r="I12" i="5"/>
  <c r="F3"/>
  <c r="K3" s="1"/>
  <c r="F4"/>
  <c r="F5"/>
  <c r="F6"/>
  <c r="F7"/>
  <c r="K7" s="1"/>
  <c r="F8"/>
  <c r="F9"/>
  <c r="F10"/>
  <c r="F2" i="4"/>
  <c r="K2" s="1"/>
  <c r="F13"/>
  <c r="K13" s="1"/>
  <c r="F12"/>
  <c r="K12" s="1"/>
  <c r="F11"/>
  <c r="K11" s="1"/>
  <c r="F10"/>
  <c r="K10" s="1"/>
  <c r="F9"/>
  <c r="K9" s="1"/>
  <c r="F3"/>
  <c r="K3" s="1"/>
  <c r="F4"/>
  <c r="K4" s="1"/>
  <c r="F5"/>
  <c r="K5" s="1"/>
  <c r="F6"/>
  <c r="K6" s="1"/>
  <c r="F7"/>
  <c r="K7" s="1"/>
  <c r="F8"/>
  <c r="K8" s="1"/>
  <c r="I19" i="3"/>
  <c r="J2"/>
  <c r="J3"/>
  <c r="J4"/>
  <c r="J5"/>
  <c r="J6"/>
  <c r="J7"/>
  <c r="J8"/>
  <c r="J9"/>
  <c r="J10"/>
  <c r="J11"/>
  <c r="J12"/>
  <c r="J13"/>
  <c r="J14"/>
  <c r="J15"/>
  <c r="J16"/>
  <c r="J17"/>
  <c r="F2"/>
  <c r="K2" s="1"/>
  <c r="F3"/>
  <c r="K3" s="1"/>
  <c r="F4"/>
  <c r="K4" s="1"/>
  <c r="F5"/>
  <c r="K5" s="1"/>
  <c r="F6"/>
  <c r="K6" s="1"/>
  <c r="F7"/>
  <c r="K7" s="1"/>
  <c r="F8"/>
  <c r="K8" s="1"/>
  <c r="F9"/>
  <c r="K9" s="1"/>
  <c r="F10"/>
  <c r="K10" s="1"/>
  <c r="F11"/>
  <c r="K11" s="1"/>
  <c r="F12"/>
  <c r="K12" s="1"/>
  <c r="F13"/>
  <c r="K13" s="1"/>
  <c r="F14"/>
  <c r="K14" s="1"/>
  <c r="F15"/>
  <c r="K15" s="1"/>
  <c r="F16"/>
  <c r="K16" s="1"/>
  <c r="F17"/>
  <c r="K17" s="1"/>
  <c r="I9" i="2"/>
  <c r="K4"/>
  <c r="K5"/>
  <c r="K6"/>
  <c r="K7"/>
  <c r="J2"/>
  <c r="J3"/>
  <c r="J4"/>
  <c r="J5"/>
  <c r="J6"/>
  <c r="J7"/>
  <c r="F2"/>
  <c r="K2" s="1"/>
  <c r="F3"/>
  <c r="K3" s="1"/>
  <c r="F4"/>
  <c r="F5"/>
  <c r="F6"/>
  <c r="F7"/>
  <c r="I11" i="1"/>
  <c r="J3"/>
  <c r="J4"/>
  <c r="J5"/>
  <c r="J6"/>
  <c r="J7"/>
  <c r="J8"/>
  <c r="J9"/>
  <c r="K2"/>
  <c r="K3"/>
  <c r="K4"/>
  <c r="K5"/>
  <c r="K6"/>
  <c r="K7"/>
  <c r="K8"/>
  <c r="K9"/>
  <c r="F9"/>
  <c r="F8"/>
  <c r="F7"/>
  <c r="F6"/>
  <c r="F5"/>
  <c r="F4"/>
  <c r="F3"/>
  <c r="F2"/>
  <c r="K15" i="4" l="1"/>
  <c r="J15"/>
  <c r="K9" i="7"/>
  <c r="A2" i="6"/>
  <c r="J9" i="7"/>
  <c r="J12" i="5"/>
  <c r="K12"/>
  <c r="K19" i="3"/>
  <c r="J19"/>
  <c r="K9" i="2"/>
  <c r="J9"/>
  <c r="K11" i="1"/>
  <c r="J11"/>
  <c r="C2" i="6" l="1"/>
  <c r="B2"/>
</calcChain>
</file>

<file path=xl/sharedStrings.xml><?xml version="1.0" encoding="utf-8"?>
<sst xmlns="http://schemas.openxmlformats.org/spreadsheetml/2006/main" count="423" uniqueCount="138">
  <si>
    <t>Наименование изделия</t>
  </si>
  <si>
    <t>Объем</t>
  </si>
  <si>
    <t>№ п/п</t>
  </si>
  <si>
    <t>КНЭ-50/100</t>
  </si>
  <si>
    <t>Длина</t>
  </si>
  <si>
    <t>Ширина</t>
  </si>
  <si>
    <t>Высота</t>
  </si>
  <si>
    <t>КНЭ-50/100 Б</t>
  </si>
  <si>
    <t>КНЭ-25</t>
  </si>
  <si>
    <t>КНА-10</t>
  </si>
  <si>
    <t>КНА-15</t>
  </si>
  <si>
    <t>КНА-25</t>
  </si>
  <si>
    <t>КНА-40</t>
  </si>
  <si>
    <t>КНА-60</t>
  </si>
  <si>
    <t>Кол-во</t>
  </si>
  <si>
    <t>Общий вес</t>
  </si>
  <si>
    <t>общий объем</t>
  </si>
  <si>
    <t>ИТОГО:</t>
  </si>
  <si>
    <t>Наименование</t>
  </si>
  <si>
    <t>Вес</t>
  </si>
  <si>
    <t xml:space="preserve">Вес </t>
  </si>
  <si>
    <t>ЦКТ-40</t>
  </si>
  <si>
    <t>ЦКТ-60</t>
  </si>
  <si>
    <t>ЦКТ-80</t>
  </si>
  <si>
    <t>С-12</t>
  </si>
  <si>
    <t>С-24</t>
  </si>
  <si>
    <t>ДЭ-1</t>
  </si>
  <si>
    <t>Общий объем</t>
  </si>
  <si>
    <t>ТГ-4</t>
  </si>
  <si>
    <t>ТГ-6</t>
  </si>
  <si>
    <t>ТГ-9</t>
  </si>
  <si>
    <t>ТГ-12</t>
  </si>
  <si>
    <t>ТГ-12 с боковыми ручками</t>
  </si>
  <si>
    <t>ТГ-18</t>
  </si>
  <si>
    <t>ТГ-24</t>
  </si>
  <si>
    <t>ТГ-36</t>
  </si>
  <si>
    <t>ТГн-4</t>
  </si>
  <si>
    <t>ТГн-6</t>
  </si>
  <si>
    <t>ТГн-9</t>
  </si>
  <si>
    <t>ТГн-12</t>
  </si>
  <si>
    <t>ТГн-12 с боковыми ручками</t>
  </si>
  <si>
    <t>ТГн-18</t>
  </si>
  <si>
    <t>ТГн-24</t>
  </si>
  <si>
    <t>ТГн-36</t>
  </si>
  <si>
    <t>Общий Вес</t>
  </si>
  <si>
    <t>БП-10</t>
  </si>
  <si>
    <t>БП-15</t>
  </si>
  <si>
    <t>БП-25</t>
  </si>
  <si>
    <t>БП-30</t>
  </si>
  <si>
    <t>БП-40</t>
  </si>
  <si>
    <t>БП-60</t>
  </si>
  <si>
    <t>БП-70</t>
  </si>
  <si>
    <t>БПн-10</t>
  </si>
  <si>
    <t>БПн-15</t>
  </si>
  <si>
    <t>БПн-25</t>
  </si>
  <si>
    <t>БПн-30</t>
  </si>
  <si>
    <t>БПн-40</t>
  </si>
  <si>
    <t>Итого:</t>
  </si>
  <si>
    <t>БДН-4</t>
  </si>
  <si>
    <t>БДН-6</t>
  </si>
  <si>
    <t>БДН-9</t>
  </si>
  <si>
    <t>БДН-12</t>
  </si>
  <si>
    <t>БДН-18</t>
  </si>
  <si>
    <t>БДН-24</t>
  </si>
  <si>
    <t>БДН-40</t>
  </si>
  <si>
    <t>БД-25</t>
  </si>
  <si>
    <t>БД-40</t>
  </si>
  <si>
    <t>Общее кол-во</t>
  </si>
  <si>
    <t>Общий вес, кг.</t>
  </si>
  <si>
    <t>Общий объем м32</t>
  </si>
  <si>
    <t>ТП-6</t>
  </si>
  <si>
    <t>ТП-4</t>
  </si>
  <si>
    <t>ТП-10</t>
  </si>
  <si>
    <t>ТП-15</t>
  </si>
  <si>
    <t>ТП-20</t>
  </si>
  <si>
    <t>ТП-25</t>
  </si>
  <si>
    <t xml:space="preserve"> </t>
  </si>
  <si>
    <t>Размер без  упаковки</t>
  </si>
  <si>
    <t>Диаметр</t>
  </si>
  <si>
    <t>Наружний</t>
  </si>
  <si>
    <t>Внутрений</t>
  </si>
  <si>
    <t>250 мм</t>
  </si>
  <si>
    <t>200 мм</t>
  </si>
  <si>
    <t>150 мм</t>
  </si>
  <si>
    <t>260 мм</t>
  </si>
  <si>
    <t>350 мм</t>
  </si>
  <si>
    <t>Размер без упаковки</t>
  </si>
  <si>
    <t>320±5 мм.</t>
  </si>
  <si>
    <t>245±5 мм.</t>
  </si>
  <si>
    <t>290±5 мм.</t>
  </si>
  <si>
    <t>345±5 мм.</t>
  </si>
  <si>
    <t>415±5 мм.</t>
  </si>
  <si>
    <t>420±5 мм.</t>
  </si>
  <si>
    <t>495±5 мм.</t>
  </si>
  <si>
    <t>385±5 мм.</t>
  </si>
  <si>
    <t>515±5 мм.</t>
  </si>
  <si>
    <t>660±5 мм.</t>
  </si>
  <si>
    <t>315±5 мм.</t>
  </si>
  <si>
    <t>480±5 мм.</t>
  </si>
  <si>
    <t>375±5 мм.</t>
  </si>
  <si>
    <t>305±5 мм.</t>
  </si>
  <si>
    <t>550±5 мм.</t>
  </si>
  <si>
    <t>310±5 мм.</t>
  </si>
  <si>
    <t>410±5 мм.</t>
  </si>
  <si>
    <t>430±5 мм.</t>
  </si>
  <si>
    <t>400±5 мм.</t>
  </si>
  <si>
    <t>580±5 мм.</t>
  </si>
  <si>
    <t>500±5 мм.</t>
  </si>
  <si>
    <t>390±5 мм.</t>
  </si>
  <si>
    <t>740±5 мм.</t>
  </si>
  <si>
    <t>235±5 мм.</t>
  </si>
  <si>
    <t>300±5 мм.</t>
  </si>
  <si>
    <t>445±5 мм.</t>
  </si>
  <si>
    <t>540±5 мм.</t>
  </si>
  <si>
    <t>505±5 мм.</t>
  </si>
  <si>
    <t>395±5 мм.</t>
  </si>
  <si>
    <t>700±5 мм.</t>
  </si>
  <si>
    <t>194±5 мм.</t>
  </si>
  <si>
    <t>240±5 мм.</t>
  </si>
  <si>
    <t>275±5 мм.</t>
  </si>
  <si>
    <t>350±5 мм.</t>
  </si>
  <si>
    <t>295±5 мм.</t>
  </si>
  <si>
    <t>485±5 мм.</t>
  </si>
  <si>
    <t>450±5 мм.</t>
  </si>
  <si>
    <t>665±5 мм.</t>
  </si>
  <si>
    <t>690±5 мм.</t>
  </si>
  <si>
    <t>560±5 мм.</t>
  </si>
  <si>
    <t>330±5 мм.</t>
  </si>
  <si>
    <t>520±5 мм.</t>
  </si>
  <si>
    <t>870±5 мм.</t>
  </si>
  <si>
    <t>1070±5 мм.</t>
  </si>
  <si>
    <t>1240±5 мм.</t>
  </si>
  <si>
    <t>360 мм</t>
  </si>
  <si>
    <t>300 мм</t>
  </si>
  <si>
    <t>280 мм</t>
  </si>
  <si>
    <t>230 мм</t>
  </si>
  <si>
    <t>410 мм</t>
  </si>
  <si>
    <t>610±5 мм.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</si>
</sst>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">
    <xf numFmtId="0" fontId="0" fillId="0" borderId="0" xfId="0"/>
    <xf numFmtId="0" fontId="2" fillId="2" borderId="1" xfId="1" applyFont="1" applyAlignment="1">
      <alignment horizontal="center"/>
    </xf>
    <xf numFmtId="0" fontId="3" fillId="0" borderId="2" xfId="0" applyFont="1" applyBorder="1" applyAlignment="1">
      <alignment horizontal="center"/>
    </xf>
    <xf numFmtId="164" fontId="2" fillId="2" borderId="1" xfId="1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2" fillId="2" borderId="3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NumberFormat="1" applyFont="1" applyBorder="1" applyAlignment="1">
      <alignment horizontal="center"/>
    </xf>
    <xf numFmtId="164" fontId="2" fillId="2" borderId="4" xfId="1" applyNumberFormat="1" applyFont="1" applyBorder="1" applyAlignment="1">
      <alignment horizontal="center"/>
    </xf>
    <xf numFmtId="0" fontId="2" fillId="2" borderId="5" xfId="1" applyFont="1" applyBorder="1" applyAlignment="1">
      <alignment horizontal="center"/>
    </xf>
    <xf numFmtId="49" fontId="2" fillId="2" borderId="1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2" borderId="3" xfId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12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164" formatCode="0.000"/>
      <alignment horizontal="center" vertical="bottom" textRotation="0" wrapText="0" indent="0" relativeIndent="255" justifyLastLine="0" shrinkToFit="0" mergeCell="0" readingOrder="0"/>
    </dxf>
    <dxf>
      <numFmt numFmtId="164" formatCode="0.0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G9" totalsRowShown="0" headerRowDxfId="128" dataDxfId="127" headerRowCellStyle="Вывод" dataCellStyle="Вывод">
  <autoFilter ref="A1:G9">
    <filterColumn colId="2"/>
    <filterColumn colId="3"/>
  </autoFilter>
  <tableColumns count="7">
    <tableColumn id="1" name="№ п/п" dataDxfId="126" dataCellStyle="Вывод"/>
    <tableColumn id="2" name="Наименование изделия" dataDxfId="125" dataCellStyle="Вывод"/>
    <tableColumn id="7" name="Длина" dataDxfId="124" dataCellStyle="Вывод"/>
    <tableColumn id="6" name="Ширина" dataDxfId="123" dataCellStyle="Вывод"/>
    <tableColumn id="3" name="Высота" dataDxfId="122" dataCellStyle="Вывод"/>
    <tableColumn id="4" name="Объем" dataDxfId="121" dataCellStyle="Вывод"/>
    <tableColumn id="5" name="Вес " dataDxfId="120" dataCellStyle="Вывод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8" name="Таблица8" displayName="Таблица8" ref="A1:G8" totalsRowShown="0" headerRowDxfId="62" dataDxfId="61" headerRowCellStyle="Вывод" dataCellStyle="Вывод">
  <autoFilter ref="A1:G8"/>
  <tableColumns count="7">
    <tableColumn id="1" name="№ п/п" dataDxfId="60" dataCellStyle="Вывод"/>
    <tableColumn id="2" name="Наименование" dataDxfId="59" dataCellStyle="Вывод"/>
    <tableColumn id="3" name="Длина" dataDxfId="58" dataCellStyle="Вывод"/>
    <tableColumn id="4" name="Ширина" dataDxfId="57" dataCellStyle="Вывод"/>
    <tableColumn id="5" name="Высота" dataDxfId="56" dataCellStyle="Вывод"/>
    <tableColumn id="6" name="Объем" dataDxfId="55" dataCellStyle="Вывод">
      <calculatedColumnFormula>Таблица8[[#This Row],[Длина]]*Таблица8[[#This Row],[Ширина]]*Таблица8[[#This Row],[Высота]]*0.000000001</calculatedColumnFormula>
    </tableColumn>
    <tableColumn id="7" name="Вес" dataDxfId="54" dataCellStyle="Вывод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9" name="Таблица9" displayName="Таблица9" ref="I1:K13" totalsRowShown="0" headerRowDxfId="53" dataDxfId="52" headerRowCellStyle="Вывод" dataCellStyle="Вывод">
  <autoFilter ref="I1:K13"/>
  <tableColumns count="3">
    <tableColumn id="1" name="Кол-во" dataDxfId="51" dataCellStyle="Вывод"/>
    <tableColumn id="2" name="Общий вес" dataDxfId="50" dataCellStyle="Вывод">
      <calculatedColumnFormula>G2*Таблица9[[#This Row],[Кол-во]]</calculatedColumnFormula>
    </tableColumn>
    <tableColumn id="3" name="Общий объем" dataDxfId="49" dataCellStyle="Вывод">
      <calculatedColumnFormula>F2*Таблица9[[#This Row],[Кол-во]]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6" name="Таблица151517" displayName="Таблица151517" ref="A17:F23" totalsRowShown="0" headerRowDxfId="48" dataDxfId="47" headerRowCellStyle="Вывод" dataCellStyle="Вывод">
  <autoFilter ref="A17:F23"/>
  <tableColumns count="6">
    <tableColumn id="1" name="№ п/п" dataDxfId="46" dataCellStyle="Вывод"/>
    <tableColumn id="2" name="Наименование" dataDxfId="45" dataCellStyle="Вывод"/>
    <tableColumn id="3" name="Длина" dataDxfId="44" dataCellStyle="Вывод"/>
    <tableColumn id="4" name="Ширина" dataDxfId="43" dataCellStyle="Вывод"/>
    <tableColumn id="5" name="Высота" dataDxfId="42" dataCellStyle="Вывод"/>
    <tableColumn id="6" name="Вес" dataDxfId="41" dataCellStyle="Вывод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3" name="Таблица3" displayName="Таблица3" ref="A1:G10" totalsRowShown="0" headerRowDxfId="40" dataDxfId="39" headerRowCellStyle="Вывод" dataCellStyle="Вывод">
  <autoFilter ref="A1:G10"/>
  <tableColumns count="7">
    <tableColumn id="1" name="№ п/п" dataDxfId="38" dataCellStyle="Вывод"/>
    <tableColumn id="2" name="Наименование" dataDxfId="37" dataCellStyle="Вывод"/>
    <tableColumn id="3" name="Длина" dataDxfId="36" dataCellStyle="Вывод"/>
    <tableColumn id="4" name="Ширина" dataDxfId="35" dataCellStyle="Вывод"/>
    <tableColumn id="5" name="Высота" dataDxfId="34" dataCellStyle="Вывод"/>
    <tableColumn id="6" name="Объем" dataDxfId="33" dataCellStyle="Вывод">
      <calculatedColumnFormula>Таблица3[[#This Row],[Длина]]*Таблица3[[#This Row],[Ширина]]*Таблица3[[#This Row],[Высота]]*0.000000001</calculatedColumnFormula>
    </tableColumn>
    <tableColumn id="7" name="Вес" dataDxfId="32" dataCellStyle="Вывод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0" name="Таблица10" displayName="Таблица10" ref="I1:K10" totalsRowShown="0" headerRowDxfId="31" dataDxfId="30">
  <autoFilter ref="I1:K10"/>
  <tableColumns count="3">
    <tableColumn id="1" name="Кол-во" dataDxfId="29" dataCellStyle="Вывод"/>
    <tableColumn id="2" name="Общий вес" dataDxfId="28" dataCellStyle="Вывод">
      <calculatedColumnFormula>Таблица3[[#This Row],[Вес]]*Таблица10[[#This Row],[Кол-во]]</calculatedColumnFormula>
    </tableColumn>
    <tableColumn id="3" name="общий объем" dataDxfId="27" dataCellStyle="Вывод">
      <calculatedColumnFormula>Таблица3[[#This Row],[Объем]]*Таблица10[[#This Row],[Кол-во]]</calculatedColumn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17" name="Таблица1518" displayName="Таблица1518" ref="A14:F20" totalsRowShown="0" headerRowDxfId="26" dataDxfId="25" headerRowCellStyle="Вывод" dataCellStyle="Вывод">
  <autoFilter ref="A14:F20"/>
  <tableColumns count="6">
    <tableColumn id="1" name="№ п/п" dataDxfId="24" dataCellStyle="Вывод"/>
    <tableColumn id="2" name="Наименование" dataDxfId="23" dataCellStyle="Вывод"/>
    <tableColumn id="3" name="Длина" dataDxfId="22" dataCellStyle="Вывод"/>
    <tableColumn id="4" name="Ширина" dataDxfId="21" dataCellStyle="Вывод"/>
    <tableColumn id="5" name="Высота" dataDxfId="20" dataCellStyle="Вывод"/>
    <tableColumn id="6" name="Вес" dataDxfId="19" dataCellStyle="Вывод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12" name="Таблица12" displayName="Таблица12" ref="A1:G7" totalsRowShown="0" headerRowDxfId="18" dataDxfId="17" headerRowCellStyle="Вывод" dataCellStyle="Вывод">
  <autoFilter ref="A1:G7"/>
  <tableColumns count="7">
    <tableColumn id="1" name="№ п/п" dataDxfId="16" dataCellStyle="Вывод"/>
    <tableColumn id="2" name="Наименование" dataDxfId="15" dataCellStyle="Вывод"/>
    <tableColumn id="3" name="Длина" dataDxfId="14" dataCellStyle="Вывод"/>
    <tableColumn id="4" name="Ширина" dataDxfId="13" dataCellStyle="Вывод"/>
    <tableColumn id="5" name="Высота" dataDxfId="12" dataCellStyle="Вывод"/>
    <tableColumn id="6" name="Объем" dataDxfId="11" dataCellStyle="Вывод">
      <calculatedColumnFormula>Таблица12[[#This Row],[Длина]]*Таблица12[[#This Row],[Ширина]]*Таблица12[[#This Row],[Высота]]*0.000000001</calculatedColumnFormula>
    </tableColumn>
    <tableColumn id="7" name="Вес" dataDxfId="10" dataCellStyle="Вывод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13" name="Таблица13" displayName="Таблица13" ref="I1:K7" totalsRowShown="0" headerRowDxfId="9" dataDxfId="8" headerRowCellStyle="Вывод" dataCellStyle="Вывод">
  <autoFilter ref="I1:K7"/>
  <tableColumns count="3">
    <tableColumn id="1" name="Кол-во" dataDxfId="7" dataCellStyle="Вывод"/>
    <tableColumn id="2" name="Общий вес" dataDxfId="6" dataCellStyle="Вывод">
      <calculatedColumnFormula>Таблица12[[#This Row],[Вес]]*Таблица13[[#This Row],[Кол-во]]</calculatedColumnFormula>
    </tableColumn>
    <tableColumn id="3" name="Общий объем" dataDxfId="5" dataCellStyle="Вывод">
      <calculatedColumnFormula>Таблица12[[#This Row],[Объем]]*Таблица13[[#This Row],[Кол-во]]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11" name="Таблица11" displayName="Таблица11" ref="A1:C2" totalsRowShown="0" headerRowDxfId="4" dataDxfId="3" headerRowCellStyle="Вывод" dataCellStyle="Вывод">
  <autoFilter ref="A1:C2"/>
  <tableColumns count="3">
    <tableColumn id="1" name="Общее кол-во" dataDxfId="2" dataCellStyle="Вывод">
      <calculatedColumnFormula>Кипятильники!I11+ЦКТ!I9+Термосы!I19+Баки!I15+Бидоны!I12+'Профф. термосы'!I9</calculatedColumnFormula>
    </tableColumn>
    <tableColumn id="2" name="Общий вес, кг." dataDxfId="1" dataCellStyle="Вывод">
      <calculatedColumnFormula>Кипятильники!J11+ЦКТ!J9+Термосы!J19+Баки!J15+Бидоны!J12+'Профф. термосы'!J9</calculatedColumnFormula>
    </tableColumn>
    <tableColumn id="3" name="Общий объем м32" dataDxfId="0" dataCellStyle="Вывод">
      <calculatedColumnFormula>Кипятильники!K11+ЦКТ!K9+Термосы!K19+Баки!K15+Бидоны!K12+'Профф. термосы'!K9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I1:K9" totalsRowShown="0" headerRowDxfId="119" dataDxfId="118">
  <autoFilter ref="I1:K9"/>
  <tableColumns count="3">
    <tableColumn id="1" name="Кол-во" dataDxfId="117"/>
    <tableColumn id="2" name="Общий вес" dataDxfId="116">
      <calculatedColumnFormula>Таблица1[[#This Row],[Вес ]]*Таблица2[[#This Row],[Кол-во]]</calculatedColumnFormula>
    </tableColumn>
    <tableColumn id="3" name="общий объем" dataDxfId="115">
      <calculatedColumnFormula>Таблица1[[#This Row],[Объем]]*Таблица2[[#This Row],[Кол-во]]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4" name="Таблица1515" displayName="Таблица1515" ref="A13:F19" totalsRowShown="0" headerRowDxfId="114" dataDxfId="113" headerRowCellStyle="Вывод" dataCellStyle="Вывод">
  <autoFilter ref="A13:F19"/>
  <tableColumns count="6">
    <tableColumn id="1" name="№ п/п" dataDxfId="112" dataCellStyle="Вывод"/>
    <tableColumn id="2" name="Наименование изделия" dataDxfId="111" dataCellStyle="Вывод"/>
    <tableColumn id="3" name="Длина" dataDxfId="110" dataCellStyle="Вывод"/>
    <tableColumn id="4" name="Ширина" dataDxfId="109" dataCellStyle="Вывод"/>
    <tableColumn id="5" name="Высота" dataDxfId="108" dataCellStyle="Вывод"/>
    <tableColumn id="6" name="Вес" dataDxfId="107" dataCellStyle="Вывод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A1:G7" totalsRowShown="0" headerRowDxfId="106" dataDxfId="105" headerRowCellStyle="Вывод" dataCellStyle="Вывод">
  <autoFilter ref="A1:G7"/>
  <tableColumns count="7">
    <tableColumn id="1" name="№ п/п" dataDxfId="104" dataCellStyle="Вывод"/>
    <tableColumn id="2" name="Наименование" dataDxfId="103" dataCellStyle="Вывод"/>
    <tableColumn id="3" name="Длина" dataDxfId="102" dataCellStyle="Вывод"/>
    <tableColumn id="4" name="Ширина" dataDxfId="101" dataCellStyle="Вывод"/>
    <tableColumn id="5" name="Высота" dataDxfId="100" dataCellStyle="Вывод"/>
    <tableColumn id="6" name="Объем" dataDxfId="99" dataCellStyle="Вывод">
      <calculatedColumnFormula>Таблица4[[#This Row],[Длина]]*Таблица4[[#This Row],[Ширина]]*Таблица4[[#This Row],[Высота]]*0.000000001</calculatedColumnFormula>
    </tableColumn>
    <tableColumn id="7" name="Вес" dataDxfId="98" dataCellStyle="Вывод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I1:K7" totalsRowShown="0" headerRowDxfId="97" dataDxfId="96" headerRowCellStyle="Вывод" dataCellStyle="Вывод">
  <autoFilter ref="I1:K7"/>
  <tableColumns count="3">
    <tableColumn id="1" name="Кол-во" dataDxfId="95" dataCellStyle="Вывод"/>
    <tableColumn id="2" name="Общий вес" dataDxfId="94" dataCellStyle="Вывод">
      <calculatedColumnFormula>Таблица4[[#This Row],[Вес]]*Таблица5[[#This Row],[Кол-во]]</calculatedColumnFormula>
    </tableColumn>
    <tableColumn id="3" name="Общий объем" dataDxfId="93" dataCellStyle="Вывод">
      <calculatedColumnFormula>Таблица4[[#This Row],[Объем]]*Таблица5[[#This Row],[Кол-во]]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Таблица6" displayName="Таблица6" ref="A1:G17" totalsRowShown="0" headerRowDxfId="92" dataDxfId="91" headerRowCellStyle="Вывод" dataCellStyle="Вывод">
  <autoFilter ref="A1:G17"/>
  <tableColumns count="7">
    <tableColumn id="1" name="№ п/п" dataDxfId="90" dataCellStyle="Вывод"/>
    <tableColumn id="2" name="Наименование" dataDxfId="89" dataCellStyle="Вывод"/>
    <tableColumn id="3" name="Длина" dataDxfId="88" dataCellStyle="Вывод"/>
    <tableColumn id="4" name="Ширина" dataDxfId="87" dataCellStyle="Вывод"/>
    <tableColumn id="5" name="Высота" dataDxfId="86" dataCellStyle="Вывод"/>
    <tableColumn id="6" name="Объем" dataDxfId="85" dataCellStyle="Вывод">
      <calculatedColumnFormula>Таблица6[[#This Row],[Длина]]*Таблица6[[#This Row],[Ширина]]*Таблица6[[#This Row],[Высота]]*0.000000001</calculatedColumnFormula>
    </tableColumn>
    <tableColumn id="7" name="Вес" dataDxfId="84" dataCellStyle="Вывод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Таблица7" displayName="Таблица7" ref="I1:K17" totalsRowShown="0" headerRowDxfId="83" dataDxfId="82" headerRowCellStyle="Вывод" dataCellStyle="Вывод">
  <autoFilter ref="I1:K17"/>
  <tableColumns count="3">
    <tableColumn id="1" name="Кол-во" dataDxfId="81" dataCellStyle="Вывод"/>
    <tableColumn id="2" name="Общий Вес" dataDxfId="80" dataCellStyle="Вывод">
      <calculatedColumnFormula>Таблица6[[#This Row],[Вес]]*Таблица7[[#This Row],[Кол-во]]</calculatedColumnFormula>
    </tableColumn>
    <tableColumn id="3" name="Общий объем" dataDxfId="79" dataCellStyle="Вывод">
      <calculatedColumnFormula>Таблица6[[#This Row],[Объем]]*Таблица7[[#This Row],[Кол-во]]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5" name="Таблица15" displayName="Таблица15" ref="A20:F26" totalsRowShown="0" headerRowDxfId="78" dataDxfId="77" headerRowCellStyle="Вывод" dataCellStyle="Вывод">
  <autoFilter ref="A20:F26"/>
  <tableColumns count="6">
    <tableColumn id="1" name="№ п/п" dataDxfId="76" dataCellStyle="Вывод"/>
    <tableColumn id="2" name="Наименование" dataDxfId="75" dataCellStyle="Вывод"/>
    <tableColumn id="3" name="Длина" dataDxfId="74" dataCellStyle="Вывод"/>
    <tableColumn id="4" name="Ширина" dataDxfId="73" dataCellStyle="Вывод"/>
    <tableColumn id="5" name="Высота" dataDxfId="72" dataCellStyle="Вывод"/>
    <tableColumn id="6" name="Вес" dataDxfId="71" dataCellStyle="Вывод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8" name="Таблица1519" displayName="Таблица1519" ref="A31:F37" totalsRowShown="0" headerRowDxfId="70" dataDxfId="69" headerRowCellStyle="Вывод" dataCellStyle="Вывод">
  <autoFilter ref="A31:F37"/>
  <tableColumns count="6">
    <tableColumn id="1" name="№ п/п" dataDxfId="68" dataCellStyle="Вывод"/>
    <tableColumn id="2" name="Наименование" dataDxfId="67" dataCellStyle="Вывод"/>
    <tableColumn id="3" name="Длина" dataDxfId="66" dataCellStyle="Вывод"/>
    <tableColumn id="4" name="Ширина" dataDxfId="65" dataCellStyle="Вывод"/>
    <tableColumn id="5" name="Высота" dataDxfId="64" dataCellStyle="Вывод"/>
    <tableColumn id="6" name="Вес" dataDxfId="63" dataCellStyle="Вывод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C19" sqref="C19"/>
    </sheetView>
  </sheetViews>
  <sheetFormatPr defaultRowHeight="15"/>
  <cols>
    <col min="1" max="1" width="7.28515625" customWidth="1"/>
    <col min="2" max="2" width="26.28515625" customWidth="1"/>
    <col min="3" max="5" width="10" customWidth="1"/>
    <col min="6" max="7" width="11.85546875" customWidth="1"/>
    <col min="9" max="11" width="11.85546875" customWidth="1"/>
  </cols>
  <sheetData>
    <row r="1" spans="1:11">
      <c r="A1" s="1" t="s">
        <v>2</v>
      </c>
      <c r="B1" s="1" t="s">
        <v>0</v>
      </c>
      <c r="C1" s="1" t="s">
        <v>4</v>
      </c>
      <c r="D1" s="1" t="s">
        <v>5</v>
      </c>
      <c r="E1" s="1" t="s">
        <v>6</v>
      </c>
      <c r="F1" s="1" t="s">
        <v>1</v>
      </c>
      <c r="G1" s="1" t="s">
        <v>20</v>
      </c>
      <c r="H1" s="6"/>
      <c r="I1" s="1" t="s">
        <v>14</v>
      </c>
      <c r="J1" s="1" t="s">
        <v>15</v>
      </c>
      <c r="K1" s="1" t="s">
        <v>16</v>
      </c>
    </row>
    <row r="2" spans="1:11">
      <c r="A2" s="1">
        <v>1</v>
      </c>
      <c r="B2" s="1" t="s">
        <v>3</v>
      </c>
      <c r="C2" s="1">
        <v>300</v>
      </c>
      <c r="D2" s="1">
        <v>260</v>
      </c>
      <c r="E2" s="1">
        <v>470</v>
      </c>
      <c r="F2" s="3">
        <f>Таблица1[[#This Row],[Длина]]*Таблица1[[#This Row],[Ширина]]*Таблица1[[#This Row],[Высота]]*0.000000001</f>
        <v>3.6660000000000005E-2</v>
      </c>
      <c r="G2" s="3">
        <v>6.5</v>
      </c>
      <c r="H2" s="6"/>
      <c r="I2" s="1"/>
      <c r="J2" s="3">
        <f>Таблица1[[#This Row],[Вес ]]*Таблица2[[#This Row],[Кол-во]]</f>
        <v>0</v>
      </c>
      <c r="K2" s="3">
        <f>Таблица1[[#This Row],[Объем]]*Таблица2[[#This Row],[Кол-во]]</f>
        <v>0</v>
      </c>
    </row>
    <row r="3" spans="1:11">
      <c r="A3" s="1">
        <v>2</v>
      </c>
      <c r="B3" s="1" t="s">
        <v>7</v>
      </c>
      <c r="C3" s="1">
        <v>370</v>
      </c>
      <c r="D3" s="1">
        <v>320</v>
      </c>
      <c r="E3" s="1">
        <v>680</v>
      </c>
      <c r="F3" s="3">
        <f>Таблица1[[#This Row],[Длина]]*Таблица1[[#This Row],[Ширина]]*Таблица1[[#This Row],[Высота]]*0.000000001</f>
        <v>8.0512E-2</v>
      </c>
      <c r="G3" s="3">
        <v>9.25</v>
      </c>
      <c r="H3" s="6"/>
      <c r="I3" s="1"/>
      <c r="J3" s="3">
        <f>Таблица1[[#This Row],[Вес ]]*Таблица2[[#This Row],[Кол-во]]</f>
        <v>0</v>
      </c>
      <c r="K3" s="3">
        <f>Таблица1[[#This Row],[Объем]]*Таблица2[[#This Row],[Кол-во]]</f>
        <v>0</v>
      </c>
    </row>
    <row r="4" spans="1:11">
      <c r="A4" s="1">
        <v>3</v>
      </c>
      <c r="B4" s="1" t="s">
        <v>8</v>
      </c>
      <c r="C4" s="1">
        <v>300</v>
      </c>
      <c r="D4" s="1">
        <v>260</v>
      </c>
      <c r="E4" s="1">
        <v>470</v>
      </c>
      <c r="F4" s="3">
        <f>Таблица1[[#This Row],[Длина]]*Таблица1[[#This Row],[Ширина]]*Таблица1[[#This Row],[Высота]]*0.000000001</f>
        <v>3.6660000000000005E-2</v>
      </c>
      <c r="G4" s="3">
        <v>4.8</v>
      </c>
      <c r="H4" s="6"/>
      <c r="I4" s="1"/>
      <c r="J4" s="3">
        <f>Таблица1[[#This Row],[Вес ]]*Таблица2[[#This Row],[Кол-во]]</f>
        <v>0</v>
      </c>
      <c r="K4" s="3">
        <f>Таблица1[[#This Row],[Объем]]*Таблица2[[#This Row],[Кол-во]]</f>
        <v>0</v>
      </c>
    </row>
    <row r="5" spans="1:11">
      <c r="A5" s="1">
        <v>4</v>
      </c>
      <c r="B5" s="1" t="s">
        <v>9</v>
      </c>
      <c r="C5" s="1">
        <v>300</v>
      </c>
      <c r="D5" s="1">
        <v>260</v>
      </c>
      <c r="E5" s="1">
        <v>470</v>
      </c>
      <c r="F5" s="3">
        <f>Таблица1[[#This Row],[Длина]]*Таблица1[[#This Row],[Ширина]]*Таблица1[[#This Row],[Высота]]*0.000000001</f>
        <v>3.6660000000000005E-2</v>
      </c>
      <c r="G5" s="3">
        <v>3.5</v>
      </c>
      <c r="H5" s="6"/>
      <c r="I5" s="1"/>
      <c r="J5" s="3">
        <f>Таблица1[[#This Row],[Вес ]]*Таблица2[[#This Row],[Кол-во]]</f>
        <v>0</v>
      </c>
      <c r="K5" s="3">
        <f>Таблица1[[#This Row],[Объем]]*Таблица2[[#This Row],[Кол-во]]</f>
        <v>0</v>
      </c>
    </row>
    <row r="6" spans="1:11">
      <c r="A6" s="1">
        <v>5</v>
      </c>
      <c r="B6" s="1" t="s">
        <v>10</v>
      </c>
      <c r="C6" s="1">
        <v>380</v>
      </c>
      <c r="D6" s="1">
        <v>320</v>
      </c>
      <c r="E6" s="1">
        <v>410</v>
      </c>
      <c r="F6" s="3">
        <f>Таблица1[[#This Row],[Длина]]*Таблица1[[#This Row],[Ширина]]*Таблица1[[#This Row],[Высота]]*0.000000001</f>
        <v>4.9856000000000004E-2</v>
      </c>
      <c r="G6" s="3">
        <v>4.5999999999999996</v>
      </c>
      <c r="H6" s="6"/>
      <c r="I6" s="1"/>
      <c r="J6" s="3">
        <f>Таблица1[[#This Row],[Вес ]]*Таблица2[[#This Row],[Кол-во]]</f>
        <v>0</v>
      </c>
      <c r="K6" s="3">
        <f>Таблица1[[#This Row],[Объем]]*Таблица2[[#This Row],[Кол-во]]</f>
        <v>0</v>
      </c>
    </row>
    <row r="7" spans="1:11">
      <c r="A7" s="1">
        <v>6</v>
      </c>
      <c r="B7" s="1" t="s">
        <v>11</v>
      </c>
      <c r="C7" s="1">
        <v>370</v>
      </c>
      <c r="D7" s="1">
        <v>320</v>
      </c>
      <c r="E7" s="1">
        <v>680</v>
      </c>
      <c r="F7" s="3">
        <f>Таблица1[[#This Row],[Длина]]*Таблица1[[#This Row],[Ширина]]*Таблица1[[#This Row],[Высота]]*0.000000001</f>
        <v>8.0512E-2</v>
      </c>
      <c r="G7" s="3">
        <v>5.2</v>
      </c>
      <c r="H7" s="6"/>
      <c r="I7" s="1"/>
      <c r="J7" s="3">
        <f>Таблица1[[#This Row],[Вес ]]*Таблица2[[#This Row],[Кол-во]]</f>
        <v>0</v>
      </c>
      <c r="K7" s="3">
        <f>Таблица1[[#This Row],[Объем]]*Таблица2[[#This Row],[Кол-во]]</f>
        <v>0</v>
      </c>
    </row>
    <row r="8" spans="1:11">
      <c r="A8" s="1">
        <v>7</v>
      </c>
      <c r="B8" s="1" t="s">
        <v>12</v>
      </c>
      <c r="C8" s="1">
        <v>390</v>
      </c>
      <c r="D8" s="1">
        <v>420</v>
      </c>
      <c r="E8" s="1">
        <v>650</v>
      </c>
      <c r="F8" s="3">
        <f>Таблица1[[#This Row],[Длина]]*Таблица1[[#This Row],[Ширина]]*Таблица1[[#This Row],[Высота]]*0.000000001</f>
        <v>0.10647000000000001</v>
      </c>
      <c r="G8" s="3">
        <v>7.1</v>
      </c>
      <c r="H8" s="6"/>
      <c r="I8" s="1"/>
      <c r="J8" s="3">
        <f>Таблица1[[#This Row],[Вес ]]*Таблица2[[#This Row],[Кол-во]]</f>
        <v>0</v>
      </c>
      <c r="K8" s="3">
        <f>Таблица1[[#This Row],[Объем]]*Таблица2[[#This Row],[Кол-во]]</f>
        <v>0</v>
      </c>
    </row>
    <row r="9" spans="1:11">
      <c r="A9" s="1">
        <v>8</v>
      </c>
      <c r="B9" s="1" t="s">
        <v>13</v>
      </c>
      <c r="C9" s="1">
        <v>420</v>
      </c>
      <c r="D9" s="1">
        <v>420</v>
      </c>
      <c r="E9" s="1">
        <v>1050</v>
      </c>
      <c r="F9" s="3">
        <f>Таблица1[[#This Row],[Длина]]*Таблица1[[#This Row],[Ширина]]*Таблица1[[#This Row],[Высота]]*0.000000001</f>
        <v>0.18522000000000002</v>
      </c>
      <c r="G9" s="3">
        <v>7.9</v>
      </c>
      <c r="H9" s="6"/>
      <c r="I9" s="1"/>
      <c r="J9" s="3">
        <f>Таблица1[[#This Row],[Вес ]]*Таблица2[[#This Row],[Кол-во]]</f>
        <v>0</v>
      </c>
      <c r="K9" s="3">
        <f>Таблица1[[#This Row],[Объем]]*Таблица2[[#This Row],[Кол-во]]</f>
        <v>0</v>
      </c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2" t="s">
        <v>17</v>
      </c>
      <c r="I11" s="2">
        <f>SUM(I2,I3,I4,I5,I6,I7,I8,I9)</f>
        <v>0</v>
      </c>
      <c r="J11" s="4">
        <f>SUM(J2:J9)</f>
        <v>0</v>
      </c>
      <c r="K11" s="4">
        <f>SUM(K2,K3,K4,K5,K6,K7,K8,K9)</f>
        <v>0</v>
      </c>
    </row>
    <row r="12" spans="1:11">
      <c r="A12" s="6"/>
      <c r="B12" s="11" t="s">
        <v>86</v>
      </c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1" t="s">
        <v>2</v>
      </c>
      <c r="B13" s="1" t="s">
        <v>0</v>
      </c>
      <c r="C13" s="1" t="s">
        <v>4</v>
      </c>
      <c r="D13" s="1" t="s">
        <v>5</v>
      </c>
      <c r="E13" s="1" t="s">
        <v>6</v>
      </c>
      <c r="F13" s="1" t="s">
        <v>19</v>
      </c>
      <c r="G13" s="6"/>
      <c r="H13" s="6"/>
      <c r="I13" s="6"/>
      <c r="J13" s="6"/>
      <c r="K13" s="6"/>
    </row>
    <row r="14" spans="1:11">
      <c r="A14" s="1">
        <v>1</v>
      </c>
      <c r="B14" s="1" t="s">
        <v>3</v>
      </c>
      <c r="C14" s="1" t="s">
        <v>97</v>
      </c>
      <c r="D14" s="1" t="s">
        <v>88</v>
      </c>
      <c r="E14" s="1" t="s">
        <v>98</v>
      </c>
      <c r="F14" s="3">
        <v>5.8</v>
      </c>
      <c r="G14" s="6"/>
      <c r="H14" s="6"/>
      <c r="I14" s="6"/>
      <c r="J14" s="6"/>
      <c r="K14" s="6"/>
    </row>
    <row r="15" spans="1:11">
      <c r="A15" s="1">
        <v>2</v>
      </c>
      <c r="B15" s="1" t="s">
        <v>7</v>
      </c>
      <c r="C15" s="1" t="s">
        <v>99</v>
      </c>
      <c r="D15" s="1" t="s">
        <v>100</v>
      </c>
      <c r="E15" s="1" t="s">
        <v>101</v>
      </c>
      <c r="F15" s="3">
        <v>8.56</v>
      </c>
      <c r="G15" s="6"/>
      <c r="H15" s="6"/>
      <c r="I15" s="6"/>
      <c r="J15" s="6"/>
      <c r="K15" s="6"/>
    </row>
    <row r="16" spans="1:11">
      <c r="A16" s="1">
        <v>3</v>
      </c>
      <c r="B16" s="1" t="s">
        <v>8</v>
      </c>
      <c r="C16" s="1" t="s">
        <v>97</v>
      </c>
      <c r="D16" s="1" t="s">
        <v>88</v>
      </c>
      <c r="E16" s="1" t="s">
        <v>98</v>
      </c>
      <c r="F16" s="3">
        <v>4.4000000000000004</v>
      </c>
      <c r="G16" s="6"/>
      <c r="H16" s="6"/>
      <c r="I16" s="6"/>
      <c r="J16" s="6"/>
      <c r="K16" s="6"/>
    </row>
    <row r="17" spans="1:11">
      <c r="A17" s="1">
        <v>4</v>
      </c>
      <c r="B17" s="1" t="s">
        <v>9</v>
      </c>
      <c r="C17" s="1" t="s">
        <v>102</v>
      </c>
      <c r="D17" s="1" t="s">
        <v>88</v>
      </c>
      <c r="E17" s="1" t="s">
        <v>98</v>
      </c>
      <c r="F17" s="3">
        <v>2.9</v>
      </c>
      <c r="G17" s="6"/>
      <c r="H17" s="6"/>
      <c r="I17" s="6"/>
      <c r="J17" s="6"/>
      <c r="K17" s="6"/>
    </row>
    <row r="18" spans="1:11">
      <c r="A18" s="1">
        <v>5</v>
      </c>
      <c r="B18" s="1" t="s">
        <v>10</v>
      </c>
      <c r="C18" s="1" t="s">
        <v>103</v>
      </c>
      <c r="D18" s="1" t="s">
        <v>100</v>
      </c>
      <c r="E18" s="1" t="s">
        <v>104</v>
      </c>
      <c r="F18" s="3">
        <v>4</v>
      </c>
      <c r="G18" s="6"/>
      <c r="H18" s="6"/>
      <c r="I18" s="6"/>
      <c r="J18" s="6"/>
      <c r="K18" s="6"/>
    </row>
    <row r="19" spans="1:11">
      <c r="A19" s="1">
        <v>6</v>
      </c>
      <c r="B19" s="1" t="s">
        <v>11</v>
      </c>
      <c r="C19" s="1" t="s">
        <v>103</v>
      </c>
      <c r="D19" s="1" t="s">
        <v>100</v>
      </c>
      <c r="E19" s="1" t="s">
        <v>106</v>
      </c>
      <c r="F19" s="3">
        <v>4.5</v>
      </c>
      <c r="G19" s="6"/>
      <c r="H19" s="6"/>
      <c r="I19" s="6"/>
      <c r="J19" s="6"/>
      <c r="K19" s="6"/>
    </row>
    <row r="20" spans="1:11">
      <c r="A20" s="2">
        <v>7</v>
      </c>
      <c r="B20" s="2" t="s">
        <v>12</v>
      </c>
      <c r="C20" s="2" t="s">
        <v>107</v>
      </c>
      <c r="D20" s="2" t="s">
        <v>108</v>
      </c>
      <c r="E20" s="2" t="s">
        <v>126</v>
      </c>
      <c r="F20" s="4">
        <v>6.1</v>
      </c>
      <c r="G20" s="6"/>
      <c r="H20" s="6"/>
      <c r="I20" s="6"/>
      <c r="J20" s="6"/>
      <c r="K20" s="6"/>
    </row>
    <row r="21" spans="1:11">
      <c r="A21" s="2">
        <v>8</v>
      </c>
      <c r="B21" s="2" t="s">
        <v>13</v>
      </c>
      <c r="C21" s="2" t="s">
        <v>107</v>
      </c>
      <c r="D21" s="2" t="s">
        <v>108</v>
      </c>
      <c r="E21" s="2" t="s">
        <v>109</v>
      </c>
      <c r="F21" s="4">
        <v>6.6</v>
      </c>
      <c r="G21" s="6"/>
      <c r="H21" s="6"/>
      <c r="I21" s="6"/>
      <c r="J21" s="6"/>
      <c r="K21" s="6"/>
    </row>
  </sheetData>
  <pageMargins left="0.7" right="0.7" top="0.75" bottom="0.75" header="0.3" footer="0.3"/>
  <pageSetup paperSize="9" orientation="portrait" horizontalDpi="180" verticalDpi="18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F21" sqref="F21"/>
    </sheetView>
  </sheetViews>
  <sheetFormatPr defaultRowHeight="15"/>
  <cols>
    <col min="1" max="1" width="7" customWidth="1"/>
    <col min="2" max="2" width="16.5703125" customWidth="1"/>
    <col min="3" max="7" width="11.85546875" customWidth="1"/>
    <col min="9" max="11" width="11.85546875" customWidth="1"/>
  </cols>
  <sheetData>
    <row r="1" spans="1:11">
      <c r="A1" s="1" t="s">
        <v>2</v>
      </c>
      <c r="B1" s="1" t="s">
        <v>18</v>
      </c>
      <c r="C1" s="1" t="s">
        <v>4</v>
      </c>
      <c r="D1" s="1" t="s">
        <v>5</v>
      </c>
      <c r="E1" s="1" t="s">
        <v>6</v>
      </c>
      <c r="F1" s="1" t="s">
        <v>1</v>
      </c>
      <c r="G1" s="1" t="s">
        <v>19</v>
      </c>
      <c r="H1" s="6"/>
      <c r="I1" s="1" t="s">
        <v>14</v>
      </c>
      <c r="J1" s="1" t="s">
        <v>15</v>
      </c>
      <c r="K1" s="1" t="s">
        <v>27</v>
      </c>
    </row>
    <row r="2" spans="1:11">
      <c r="A2" s="1">
        <v>1</v>
      </c>
      <c r="B2" s="1" t="s">
        <v>21</v>
      </c>
      <c r="C2" s="1">
        <v>420</v>
      </c>
      <c r="D2" s="1">
        <v>420</v>
      </c>
      <c r="E2" s="1">
        <v>1050</v>
      </c>
      <c r="F2" s="3">
        <f>Таблица4[[#This Row],[Длина]]*Таблица4[[#This Row],[Ширина]]*Таблица4[[#This Row],[Высота]]*0.000000001</f>
        <v>0.18522000000000002</v>
      </c>
      <c r="G2" s="3">
        <v>8.3000000000000007</v>
      </c>
      <c r="H2" s="6"/>
      <c r="I2" s="1"/>
      <c r="J2" s="3">
        <f>Таблица4[[#This Row],[Вес]]*Таблица5[[#This Row],[Кол-во]]</f>
        <v>0</v>
      </c>
      <c r="K2" s="3">
        <f>Таблица4[[#This Row],[Объем]]*Таблица5[[#This Row],[Кол-во]]</f>
        <v>0</v>
      </c>
    </row>
    <row r="3" spans="1:11">
      <c r="A3" s="1">
        <v>2</v>
      </c>
      <c r="B3" s="1" t="s">
        <v>22</v>
      </c>
      <c r="C3" s="1">
        <v>420</v>
      </c>
      <c r="D3" s="1">
        <v>420</v>
      </c>
      <c r="E3" s="1">
        <v>1050</v>
      </c>
      <c r="F3" s="3">
        <f>Таблица4[[#This Row],[Длина]]*Таблица4[[#This Row],[Ширина]]*Таблица4[[#This Row],[Высота]]*0.000000001</f>
        <v>0.18522000000000002</v>
      </c>
      <c r="G3" s="3">
        <v>9.1999999999999993</v>
      </c>
      <c r="H3" s="6"/>
      <c r="I3" s="1"/>
      <c r="J3" s="3">
        <f>Таблица4[[#This Row],[Вес]]*Таблица5[[#This Row],[Кол-во]]</f>
        <v>0</v>
      </c>
      <c r="K3" s="3">
        <f>Таблица4[[#This Row],[Объем]]*Таблица5[[#This Row],[Кол-во]]</f>
        <v>0</v>
      </c>
    </row>
    <row r="4" spans="1:11">
      <c r="A4" s="1">
        <v>3</v>
      </c>
      <c r="B4" s="1" t="s">
        <v>23</v>
      </c>
      <c r="C4" s="1">
        <v>420</v>
      </c>
      <c r="D4" s="1">
        <v>420</v>
      </c>
      <c r="E4" s="1">
        <v>1200</v>
      </c>
      <c r="F4" s="3">
        <f>Таблица4[[#This Row],[Длина]]*Таблица4[[#This Row],[Ширина]]*Таблица4[[#This Row],[Высота]]*0.000000001</f>
        <v>0.21168000000000001</v>
      </c>
      <c r="G4" s="3">
        <v>10.3</v>
      </c>
      <c r="H4" s="6"/>
      <c r="I4" s="1"/>
      <c r="J4" s="3">
        <f>Таблица4[[#This Row],[Вес]]*Таблица5[[#This Row],[Кол-во]]</f>
        <v>0</v>
      </c>
      <c r="K4" s="3">
        <f>Таблица4[[#This Row],[Объем]]*Таблица5[[#This Row],[Кол-во]]</f>
        <v>0</v>
      </c>
    </row>
    <row r="5" spans="1:11">
      <c r="A5" s="1">
        <v>4</v>
      </c>
      <c r="B5" s="1" t="s">
        <v>24</v>
      </c>
      <c r="C5" s="1">
        <v>430</v>
      </c>
      <c r="D5" s="1">
        <v>320</v>
      </c>
      <c r="E5" s="1">
        <v>750</v>
      </c>
      <c r="F5" s="3">
        <f>Таблица4[[#This Row],[Длина]]*Таблица4[[#This Row],[Ширина]]*Таблица4[[#This Row],[Высота]]*0.000000001</f>
        <v>0.1032</v>
      </c>
      <c r="G5" s="3">
        <v>6.3</v>
      </c>
      <c r="H5" s="6"/>
      <c r="I5" s="1"/>
      <c r="J5" s="3">
        <f>Таблица4[[#This Row],[Вес]]*Таблица5[[#This Row],[Кол-во]]</f>
        <v>0</v>
      </c>
      <c r="K5" s="3">
        <f>Таблица4[[#This Row],[Объем]]*Таблица5[[#This Row],[Кол-во]]</f>
        <v>0</v>
      </c>
    </row>
    <row r="6" spans="1:11">
      <c r="A6" s="1">
        <v>5</v>
      </c>
      <c r="B6" s="1" t="s">
        <v>25</v>
      </c>
      <c r="C6" s="1">
        <v>390</v>
      </c>
      <c r="D6" s="1">
        <v>420</v>
      </c>
      <c r="E6" s="1">
        <v>650</v>
      </c>
      <c r="F6" s="3">
        <f>Таблица4[[#This Row],[Длина]]*Таблица4[[#This Row],[Ширина]]*Таблица4[[#This Row],[Высота]]*0.000000001</f>
        <v>0.10647000000000001</v>
      </c>
      <c r="G6" s="3">
        <v>8.8000000000000007</v>
      </c>
      <c r="H6" s="6"/>
      <c r="I6" s="1"/>
      <c r="J6" s="3">
        <f>Таблица4[[#This Row],[Вес]]*Таблица5[[#This Row],[Кол-во]]</f>
        <v>0</v>
      </c>
      <c r="K6" s="3">
        <f>Таблица4[[#This Row],[Объем]]*Таблица5[[#This Row],[Кол-во]]</f>
        <v>0</v>
      </c>
    </row>
    <row r="7" spans="1:11">
      <c r="A7" s="1">
        <v>6</v>
      </c>
      <c r="B7" s="1" t="s">
        <v>26</v>
      </c>
      <c r="C7" s="1"/>
      <c r="D7" s="1"/>
      <c r="E7" s="1"/>
      <c r="F7" s="3">
        <f>Таблица4[[#This Row],[Длина]]*Таблица4[[#This Row],[Ширина]]*Таблица4[[#This Row],[Высота]]*0.000000001</f>
        <v>0</v>
      </c>
      <c r="G7" s="3"/>
      <c r="H7" s="6"/>
      <c r="I7" s="1"/>
      <c r="J7" s="3">
        <f>Таблица4[[#This Row],[Вес]]*Таблица5[[#This Row],[Кол-во]]</f>
        <v>0</v>
      </c>
      <c r="K7" s="3">
        <f>Таблица4[[#This Row],[Объем]]*Таблица5[[#This Row],[Кол-во]]</f>
        <v>0</v>
      </c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2" t="s">
        <v>17</v>
      </c>
      <c r="I9" s="2">
        <f>SUM(I2:I7)</f>
        <v>0</v>
      </c>
      <c r="J9" s="4">
        <f>SUM(J2:J7)</f>
        <v>0</v>
      </c>
      <c r="K9" s="4">
        <f>SUM(K2,K3,K4,K5,K6,K7)</f>
        <v>0</v>
      </c>
    </row>
    <row r="10" spans="1:11">
      <c r="A10" s="6"/>
      <c r="B10" s="11" t="s">
        <v>86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1" t="s">
        <v>2</v>
      </c>
      <c r="B11" s="1" t="s">
        <v>18</v>
      </c>
      <c r="C11" s="1" t="s">
        <v>4</v>
      </c>
      <c r="D11" s="1" t="s">
        <v>5</v>
      </c>
      <c r="E11" s="1" t="s">
        <v>6</v>
      </c>
      <c r="F11" s="1" t="s">
        <v>19</v>
      </c>
      <c r="G11" s="6"/>
      <c r="H11" s="6"/>
      <c r="I11" s="6"/>
      <c r="J11" s="6"/>
      <c r="K11" s="6"/>
    </row>
    <row r="12" spans="1:11">
      <c r="A12" s="1">
        <v>1</v>
      </c>
      <c r="B12" s="1" t="s">
        <v>21</v>
      </c>
      <c r="C12" s="1" t="s">
        <v>128</v>
      </c>
      <c r="D12" s="1" t="s">
        <v>105</v>
      </c>
      <c r="E12" s="1" t="s">
        <v>129</v>
      </c>
      <c r="F12" s="3">
        <v>7.1</v>
      </c>
      <c r="G12" s="6"/>
      <c r="H12" s="6"/>
      <c r="I12" s="6"/>
      <c r="J12" s="6"/>
      <c r="K12" s="6"/>
    </row>
    <row r="13" spans="1:11">
      <c r="A13" s="1">
        <v>2</v>
      </c>
      <c r="B13" s="1" t="s">
        <v>22</v>
      </c>
      <c r="C13" s="1" t="s">
        <v>128</v>
      </c>
      <c r="D13" s="1" t="s">
        <v>105</v>
      </c>
      <c r="E13" s="1" t="s">
        <v>130</v>
      </c>
      <c r="F13" s="3">
        <v>7.9</v>
      </c>
      <c r="G13" s="6"/>
      <c r="H13" s="6"/>
      <c r="I13" s="6"/>
      <c r="J13" s="6"/>
      <c r="K13" s="6"/>
    </row>
    <row r="14" spans="1:11">
      <c r="A14" s="1">
        <v>3</v>
      </c>
      <c r="B14" s="1" t="s">
        <v>23</v>
      </c>
      <c r="C14" s="1" t="s">
        <v>128</v>
      </c>
      <c r="D14" s="1" t="s">
        <v>105</v>
      </c>
      <c r="E14" s="1" t="s">
        <v>131</v>
      </c>
      <c r="F14" s="3">
        <v>8.6999999999999993</v>
      </c>
      <c r="G14" s="6"/>
      <c r="H14" s="6"/>
      <c r="I14" s="6"/>
      <c r="J14" s="6"/>
      <c r="K14" s="6"/>
    </row>
    <row r="15" spans="1:11">
      <c r="A15" s="1">
        <v>4</v>
      </c>
      <c r="B15" s="1" t="s">
        <v>24</v>
      </c>
      <c r="C15" s="1" t="s">
        <v>92</v>
      </c>
      <c r="D15" s="1" t="s">
        <v>87</v>
      </c>
      <c r="E15" s="1" t="s">
        <v>106</v>
      </c>
      <c r="F15" s="3">
        <v>5.4</v>
      </c>
      <c r="G15" s="6"/>
      <c r="H15" s="6"/>
      <c r="I15" s="6"/>
      <c r="J15" s="6"/>
      <c r="K15" s="6"/>
    </row>
    <row r="16" spans="1:11">
      <c r="A16" s="1">
        <v>5</v>
      </c>
      <c r="B16" s="1" t="s">
        <v>25</v>
      </c>
      <c r="C16" s="1" t="s">
        <v>93</v>
      </c>
      <c r="D16" s="1" t="s">
        <v>94</v>
      </c>
      <c r="E16" s="1" t="s">
        <v>125</v>
      </c>
      <c r="F16" s="3">
        <v>7.8</v>
      </c>
      <c r="G16" s="6"/>
      <c r="H16" s="6"/>
      <c r="I16" s="6"/>
      <c r="J16" s="6"/>
      <c r="K16" s="6"/>
    </row>
  </sheetData>
  <pageMargins left="0.7" right="0.7" top="0.75" bottom="0.75" header="0.3" footer="0.3"/>
  <pageSetup paperSize="9" orientation="portrait" horizontalDpi="180" verticalDpi="18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K39"/>
  <sheetViews>
    <sheetView workbookViewId="0">
      <selection activeCell="O10" sqref="O10"/>
    </sheetView>
  </sheetViews>
  <sheetFormatPr defaultRowHeight="15"/>
  <cols>
    <col min="1" max="1" width="8" customWidth="1"/>
    <col min="2" max="2" width="27" bestFit="1" customWidth="1"/>
    <col min="3" max="7" width="11.85546875" customWidth="1"/>
    <col min="9" max="10" width="11.85546875" customWidth="1"/>
    <col min="11" max="11" width="13.42578125" customWidth="1"/>
  </cols>
  <sheetData>
    <row r="1" spans="1:11">
      <c r="A1" s="1" t="s">
        <v>2</v>
      </c>
      <c r="B1" s="1" t="s">
        <v>18</v>
      </c>
      <c r="C1" s="1" t="s">
        <v>4</v>
      </c>
      <c r="D1" s="1" t="s">
        <v>5</v>
      </c>
      <c r="E1" s="1" t="s">
        <v>6</v>
      </c>
      <c r="F1" s="1" t="s">
        <v>1</v>
      </c>
      <c r="G1" s="1" t="s">
        <v>19</v>
      </c>
      <c r="H1" s="6"/>
      <c r="I1" s="1" t="s">
        <v>14</v>
      </c>
      <c r="J1" s="1" t="s">
        <v>44</v>
      </c>
      <c r="K1" s="1" t="s">
        <v>27</v>
      </c>
    </row>
    <row r="2" spans="1:11">
      <c r="A2" s="1">
        <v>1</v>
      </c>
      <c r="B2" s="1" t="s">
        <v>28</v>
      </c>
      <c r="C2" s="1">
        <v>330</v>
      </c>
      <c r="D2" s="1">
        <v>330</v>
      </c>
      <c r="E2" s="1">
        <v>280</v>
      </c>
      <c r="F2" s="3">
        <f>Таблица6[[#This Row],[Длина]]*Таблица6[[#This Row],[Ширина]]*Таблица6[[#This Row],[Высота]]*0.000000001</f>
        <v>3.0492000000000002E-2</v>
      </c>
      <c r="G2" s="3">
        <v>4.5</v>
      </c>
      <c r="H2" s="6"/>
      <c r="I2" s="1"/>
      <c r="J2" s="3">
        <f>Таблица6[[#This Row],[Вес]]*Таблица7[[#This Row],[Кол-во]]</f>
        <v>0</v>
      </c>
      <c r="K2" s="3">
        <f>Таблица6[[#This Row],[Объем]]*Таблица7[[#This Row],[Кол-во]]</f>
        <v>0</v>
      </c>
    </row>
    <row r="3" spans="1:11">
      <c r="A3" s="1">
        <v>2</v>
      </c>
      <c r="B3" s="1" t="s">
        <v>29</v>
      </c>
      <c r="C3" s="1">
        <v>330</v>
      </c>
      <c r="D3" s="1">
        <v>330</v>
      </c>
      <c r="E3" s="1">
        <v>280</v>
      </c>
      <c r="F3" s="3">
        <f>Таблица6[[#This Row],[Длина]]*Таблица6[[#This Row],[Ширина]]*Таблица6[[#This Row],[Высота]]*0.000000001</f>
        <v>3.0492000000000002E-2</v>
      </c>
      <c r="G3" s="3">
        <v>4.9000000000000004</v>
      </c>
      <c r="H3" s="6"/>
      <c r="I3" s="1"/>
      <c r="J3" s="3">
        <f>Таблица6[[#This Row],[Вес]]*Таблица7[[#This Row],[Кол-во]]</f>
        <v>0</v>
      </c>
      <c r="K3" s="3">
        <f>Таблица6[[#This Row],[Объем]]*Таблица7[[#This Row],[Кол-во]]</f>
        <v>0</v>
      </c>
    </row>
    <row r="4" spans="1:11">
      <c r="A4" s="1">
        <v>3</v>
      </c>
      <c r="B4" s="1" t="s">
        <v>30</v>
      </c>
      <c r="C4" s="1">
        <v>330</v>
      </c>
      <c r="D4" s="1">
        <v>330</v>
      </c>
      <c r="E4" s="1">
        <v>330</v>
      </c>
      <c r="F4" s="3">
        <f>Таблица6[[#This Row],[Длина]]*Таблица6[[#This Row],[Ширина]]*Таблица6[[#This Row],[Высота]]*0.000000001</f>
        <v>3.5937000000000004E-2</v>
      </c>
      <c r="G4" s="3">
        <v>5.3</v>
      </c>
      <c r="H4" s="6"/>
      <c r="I4" s="1"/>
      <c r="J4" s="3">
        <f>Таблица6[[#This Row],[Вес]]*Таблица7[[#This Row],[Кол-во]]</f>
        <v>0</v>
      </c>
      <c r="K4" s="3">
        <f>Таблица6[[#This Row],[Объем]]*Таблица7[[#This Row],[Кол-во]]</f>
        <v>0</v>
      </c>
    </row>
    <row r="5" spans="1:11">
      <c r="A5" s="1">
        <v>4</v>
      </c>
      <c r="B5" s="1" t="s">
        <v>31</v>
      </c>
      <c r="C5" s="1">
        <v>330</v>
      </c>
      <c r="D5" s="1">
        <v>330</v>
      </c>
      <c r="E5" s="1">
        <v>410</v>
      </c>
      <c r="F5" s="3">
        <f>Таблица6[[#This Row],[Длина]]*Таблица6[[#This Row],[Ширина]]*Таблица6[[#This Row],[Высота]]*0.000000001</f>
        <v>4.4649000000000001E-2</v>
      </c>
      <c r="G5" s="3">
        <v>6</v>
      </c>
      <c r="H5" s="6"/>
      <c r="I5" s="1"/>
      <c r="J5" s="3">
        <f>Таблица6[[#This Row],[Вес]]*Таблица7[[#This Row],[Кол-во]]</f>
        <v>0</v>
      </c>
      <c r="K5" s="3">
        <f>Таблица6[[#This Row],[Объем]]*Таблица7[[#This Row],[Кол-во]]</f>
        <v>0</v>
      </c>
    </row>
    <row r="6" spans="1:11">
      <c r="A6" s="1">
        <v>5</v>
      </c>
      <c r="B6" s="10" t="s">
        <v>32</v>
      </c>
      <c r="C6" s="1">
        <v>380</v>
      </c>
      <c r="D6" s="1">
        <v>330</v>
      </c>
      <c r="E6" s="1">
        <v>410</v>
      </c>
      <c r="F6" s="3">
        <f>Таблица6[[#This Row],[Длина]]*Таблица6[[#This Row],[Ширина]]*Таблица6[[#This Row],[Высота]]*0.000000001</f>
        <v>5.1414000000000001E-2</v>
      </c>
      <c r="G6" s="3">
        <v>6.6</v>
      </c>
      <c r="H6" s="6"/>
      <c r="I6" s="1">
        <v>35</v>
      </c>
      <c r="J6" s="3">
        <f>Таблица6[[#This Row],[Вес]]*Таблица7[[#This Row],[Кол-во]]</f>
        <v>231</v>
      </c>
      <c r="K6" s="3">
        <f>Таблица6[[#This Row],[Объем]]*Таблица7[[#This Row],[Кол-во]]</f>
        <v>1.79949</v>
      </c>
    </row>
    <row r="7" spans="1:11">
      <c r="A7" s="1">
        <v>6</v>
      </c>
      <c r="B7" s="1" t="s">
        <v>33</v>
      </c>
      <c r="C7" s="1">
        <v>370</v>
      </c>
      <c r="D7" s="1">
        <v>330</v>
      </c>
      <c r="E7" s="1">
        <v>560</v>
      </c>
      <c r="F7" s="3">
        <f>Таблица6[[#This Row],[Длина]]*Таблица6[[#This Row],[Ширина]]*Таблица6[[#This Row],[Высота]]*0.000000001</f>
        <v>6.8376000000000006E-2</v>
      </c>
      <c r="G7" s="3">
        <v>7.8</v>
      </c>
      <c r="H7" s="6"/>
      <c r="I7" s="1"/>
      <c r="J7" s="3">
        <f>Таблица6[[#This Row],[Вес]]*Таблица7[[#This Row],[Кол-во]]</f>
        <v>0</v>
      </c>
      <c r="K7" s="3">
        <f>Таблица6[[#This Row],[Объем]]*Таблица7[[#This Row],[Кол-во]]</f>
        <v>0</v>
      </c>
    </row>
    <row r="8" spans="1:11">
      <c r="A8" s="1">
        <v>7</v>
      </c>
      <c r="B8" s="1" t="s">
        <v>34</v>
      </c>
      <c r="C8" s="1">
        <v>400</v>
      </c>
      <c r="D8" s="1">
        <v>420</v>
      </c>
      <c r="E8" s="1">
        <v>500</v>
      </c>
      <c r="F8" s="3">
        <f>Таблица6[[#This Row],[Длина]]*Таблица6[[#This Row],[Ширина]]*Таблица6[[#This Row],[Высота]]*0.000000001</f>
        <v>8.4000000000000005E-2</v>
      </c>
      <c r="G8" s="3">
        <v>9.4</v>
      </c>
      <c r="H8" s="6"/>
      <c r="I8" s="1"/>
      <c r="J8" s="3">
        <f>Таблица6[[#This Row],[Вес]]*Таблица7[[#This Row],[Кол-во]]</f>
        <v>0</v>
      </c>
      <c r="K8" s="3">
        <f>Таблица6[[#This Row],[Объем]]*Таблица7[[#This Row],[Кол-во]]</f>
        <v>0</v>
      </c>
    </row>
    <row r="9" spans="1:11">
      <c r="A9" s="1">
        <v>8</v>
      </c>
      <c r="B9" s="1" t="s">
        <v>35</v>
      </c>
      <c r="C9" s="1">
        <v>390</v>
      </c>
      <c r="D9" s="1">
        <v>420</v>
      </c>
      <c r="E9" s="1">
        <v>650</v>
      </c>
      <c r="F9" s="3">
        <f>Таблица6[[#This Row],[Длина]]*Таблица6[[#This Row],[Ширина]]*Таблица6[[#This Row],[Высота]]*0.000000001</f>
        <v>0.10647000000000001</v>
      </c>
      <c r="G9" s="3">
        <v>11.3</v>
      </c>
      <c r="H9" s="6"/>
      <c r="I9" s="1"/>
      <c r="J9" s="3">
        <f>Таблица6[[#This Row],[Вес]]*Таблица7[[#This Row],[Кол-во]]</f>
        <v>0</v>
      </c>
      <c r="K9" s="3">
        <f>Таблица6[[#This Row],[Объем]]*Таблица7[[#This Row],[Кол-во]]</f>
        <v>0</v>
      </c>
    </row>
    <row r="10" spans="1:11">
      <c r="A10" s="1">
        <v>9</v>
      </c>
      <c r="B10" s="1" t="s">
        <v>36</v>
      </c>
      <c r="C10" s="1">
        <v>330</v>
      </c>
      <c r="D10" s="1">
        <v>330</v>
      </c>
      <c r="E10" s="1">
        <v>280</v>
      </c>
      <c r="F10" s="3">
        <f>Таблица6[[#This Row],[Длина]]*Таблица6[[#This Row],[Ширина]]*Таблица6[[#This Row],[Высота]]*0.000000001</f>
        <v>3.0492000000000002E-2</v>
      </c>
      <c r="G10" s="3">
        <v>4.2</v>
      </c>
      <c r="H10" s="6"/>
      <c r="I10" s="1"/>
      <c r="J10" s="3">
        <f>Таблица6[[#This Row],[Вес]]*Таблица7[[#This Row],[Кол-во]]</f>
        <v>0</v>
      </c>
      <c r="K10" s="3">
        <f>Таблица6[[#This Row],[Объем]]*Таблица7[[#This Row],[Кол-во]]</f>
        <v>0</v>
      </c>
    </row>
    <row r="11" spans="1:11">
      <c r="A11" s="1">
        <v>10</v>
      </c>
      <c r="B11" s="1" t="s">
        <v>37</v>
      </c>
      <c r="C11" s="1">
        <v>330</v>
      </c>
      <c r="D11" s="1">
        <v>330</v>
      </c>
      <c r="E11" s="1">
        <v>280</v>
      </c>
      <c r="F11" s="3">
        <f>Таблица6[[#This Row],[Длина]]*Таблица6[[#This Row],[Ширина]]*Таблица6[[#This Row],[Высота]]*0.000000001</f>
        <v>3.0492000000000002E-2</v>
      </c>
      <c r="G11" s="3">
        <v>4.8</v>
      </c>
      <c r="H11" s="6"/>
      <c r="I11" s="1"/>
      <c r="J11" s="3">
        <f>Таблица6[[#This Row],[Вес]]*Таблица7[[#This Row],[Кол-во]]</f>
        <v>0</v>
      </c>
      <c r="K11" s="3">
        <f>Таблица6[[#This Row],[Объем]]*Таблица7[[#This Row],[Кол-во]]</f>
        <v>0</v>
      </c>
    </row>
    <row r="12" spans="1:11">
      <c r="A12" s="1">
        <v>11</v>
      </c>
      <c r="B12" s="1" t="s">
        <v>38</v>
      </c>
      <c r="C12" s="1">
        <v>330</v>
      </c>
      <c r="D12" s="1">
        <v>330</v>
      </c>
      <c r="E12" s="1">
        <v>330</v>
      </c>
      <c r="F12" s="3">
        <f>Таблица6[[#This Row],[Длина]]*Таблица6[[#This Row],[Ширина]]*Таблица6[[#This Row],[Высота]]*0.000000001</f>
        <v>3.5937000000000004E-2</v>
      </c>
      <c r="G12" s="3">
        <v>5.2</v>
      </c>
      <c r="H12" s="6"/>
      <c r="I12" s="1"/>
      <c r="J12" s="3">
        <f>Таблица6[[#This Row],[Вес]]*Таблица7[[#This Row],[Кол-во]]</f>
        <v>0</v>
      </c>
      <c r="K12" s="3">
        <f>Таблица6[[#This Row],[Объем]]*Таблица7[[#This Row],[Кол-во]]</f>
        <v>0</v>
      </c>
    </row>
    <row r="13" spans="1:11">
      <c r="A13" s="1">
        <v>12</v>
      </c>
      <c r="B13" s="1" t="s">
        <v>39</v>
      </c>
      <c r="C13" s="1">
        <v>330</v>
      </c>
      <c r="D13" s="1">
        <v>330</v>
      </c>
      <c r="E13" s="1">
        <v>410</v>
      </c>
      <c r="F13" s="3">
        <f>Таблица6[[#This Row],[Длина]]*Таблица6[[#This Row],[Ширина]]*Таблица6[[#This Row],[Высота]]*0.000000001</f>
        <v>4.4649000000000001E-2</v>
      </c>
      <c r="G13" s="3">
        <v>5.9</v>
      </c>
      <c r="H13" s="6"/>
      <c r="I13" s="1"/>
      <c r="J13" s="3">
        <f>Таблица6[[#This Row],[Вес]]*Таблица7[[#This Row],[Кол-во]]</f>
        <v>0</v>
      </c>
      <c r="K13" s="3">
        <f>Таблица6[[#This Row],[Объем]]*Таблица7[[#This Row],[Кол-во]]</f>
        <v>0</v>
      </c>
    </row>
    <row r="14" spans="1:11">
      <c r="A14" s="1">
        <v>13</v>
      </c>
      <c r="B14" s="1" t="s">
        <v>40</v>
      </c>
      <c r="C14" s="1">
        <v>380</v>
      </c>
      <c r="D14" s="1">
        <v>330</v>
      </c>
      <c r="E14" s="1">
        <v>410</v>
      </c>
      <c r="F14" s="3">
        <f>Таблица6[[#This Row],[Длина]]*Таблица6[[#This Row],[Ширина]]*Таблица6[[#This Row],[Высота]]*0.000000001</f>
        <v>5.1414000000000001E-2</v>
      </c>
      <c r="G14" s="3">
        <v>6.2</v>
      </c>
      <c r="H14" s="6"/>
      <c r="I14" s="1"/>
      <c r="J14" s="3">
        <f>Таблица6[[#This Row],[Вес]]*Таблица7[[#This Row],[Кол-во]]</f>
        <v>0</v>
      </c>
      <c r="K14" s="3">
        <f>Таблица6[[#This Row],[Объем]]*Таблица7[[#This Row],[Кол-во]]</f>
        <v>0</v>
      </c>
    </row>
    <row r="15" spans="1:11">
      <c r="A15" s="1">
        <v>14</v>
      </c>
      <c r="B15" s="1" t="s">
        <v>41</v>
      </c>
      <c r="C15" s="1">
        <v>370</v>
      </c>
      <c r="D15" s="1">
        <v>330</v>
      </c>
      <c r="E15" s="1">
        <v>560</v>
      </c>
      <c r="F15" s="3">
        <f>Таблица6[[#This Row],[Длина]]*Таблица6[[#This Row],[Ширина]]*Таблица6[[#This Row],[Высота]]*0.000000001</f>
        <v>6.8376000000000006E-2</v>
      </c>
      <c r="G15" s="3">
        <v>7.3</v>
      </c>
      <c r="H15" s="6"/>
      <c r="I15" s="1"/>
      <c r="J15" s="3">
        <f>Таблица6[[#This Row],[Вес]]*Таблица7[[#This Row],[Кол-во]]</f>
        <v>0</v>
      </c>
      <c r="K15" s="3">
        <f>Таблица6[[#This Row],[Объем]]*Таблица7[[#This Row],[Кол-во]]</f>
        <v>0</v>
      </c>
    </row>
    <row r="16" spans="1:11">
      <c r="A16" s="1">
        <v>15</v>
      </c>
      <c r="B16" s="1" t="s">
        <v>42</v>
      </c>
      <c r="C16" s="1">
        <v>400</v>
      </c>
      <c r="D16" s="1">
        <v>420</v>
      </c>
      <c r="E16" s="1">
        <v>500</v>
      </c>
      <c r="F16" s="3">
        <f>Таблица6[[#This Row],[Длина]]*Таблица6[[#This Row],[Ширина]]*Таблица6[[#This Row],[Высота]]*0.000000001</f>
        <v>8.4000000000000005E-2</v>
      </c>
      <c r="G16" s="3">
        <v>9</v>
      </c>
      <c r="H16" s="6"/>
      <c r="I16" s="1"/>
      <c r="J16" s="3">
        <f>Таблица6[[#This Row],[Вес]]*Таблица7[[#This Row],[Кол-во]]</f>
        <v>0</v>
      </c>
      <c r="K16" s="3">
        <f>Таблица6[[#This Row],[Объем]]*Таблица7[[#This Row],[Кол-во]]</f>
        <v>0</v>
      </c>
    </row>
    <row r="17" spans="1:11">
      <c r="A17" s="1">
        <v>16</v>
      </c>
      <c r="B17" s="1" t="s">
        <v>43</v>
      </c>
      <c r="C17" s="1">
        <v>390</v>
      </c>
      <c r="D17" s="1">
        <v>420</v>
      </c>
      <c r="E17" s="1">
        <v>650</v>
      </c>
      <c r="F17" s="3">
        <f>Таблица6[[#This Row],[Длина]]*Таблица6[[#This Row],[Ширина]]*Таблица6[[#This Row],[Высота]]*0.000000001</f>
        <v>0.10647000000000001</v>
      </c>
      <c r="G17" s="3">
        <v>10.9</v>
      </c>
      <c r="H17" s="6"/>
      <c r="I17" s="1"/>
      <c r="J17" s="3">
        <f>Таблица6[[#This Row],[Вес]]*Таблица7[[#This Row],[Кол-во]]</f>
        <v>0</v>
      </c>
      <c r="K17" s="3">
        <f>Таблица6[[#This Row],[Объем]]*Таблица7[[#This Row],[Кол-во]]</f>
        <v>0</v>
      </c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11" t="s">
        <v>86</v>
      </c>
      <c r="C19" s="6"/>
      <c r="D19" s="6"/>
      <c r="E19" s="6"/>
      <c r="F19" s="6"/>
      <c r="G19" s="6"/>
      <c r="H19" s="2" t="s">
        <v>17</v>
      </c>
      <c r="I19" s="2">
        <f>SUM(I2:I17)</f>
        <v>35</v>
      </c>
      <c r="J19" s="4">
        <f>SUM(J2:J17)</f>
        <v>231</v>
      </c>
      <c r="K19" s="4">
        <f>SUM(K2:K17)</f>
        <v>1.79949</v>
      </c>
    </row>
    <row r="20" spans="1:11">
      <c r="A20" s="1" t="s">
        <v>2</v>
      </c>
      <c r="B20" s="1" t="s">
        <v>18</v>
      </c>
      <c r="C20" s="1" t="s">
        <v>4</v>
      </c>
      <c r="D20" s="1" t="s">
        <v>5</v>
      </c>
      <c r="E20" s="1" t="s">
        <v>6</v>
      </c>
      <c r="F20" s="1" t="s">
        <v>19</v>
      </c>
      <c r="G20" s="6"/>
    </row>
    <row r="21" spans="1:11">
      <c r="A21" s="1">
        <v>1</v>
      </c>
      <c r="B21" s="1" t="s">
        <v>28</v>
      </c>
      <c r="C21" s="1" t="s">
        <v>87</v>
      </c>
      <c r="D21" s="1" t="s">
        <v>87</v>
      </c>
      <c r="E21" s="1" t="s">
        <v>88</v>
      </c>
      <c r="F21" s="3">
        <v>4.0999999999999996</v>
      </c>
      <c r="G21" s="6"/>
    </row>
    <row r="22" spans="1:11">
      <c r="A22" s="1">
        <v>2</v>
      </c>
      <c r="B22" s="1" t="s">
        <v>29</v>
      </c>
      <c r="C22" s="1" t="s">
        <v>87</v>
      </c>
      <c r="D22" s="1" t="s">
        <v>87</v>
      </c>
      <c r="E22" s="1" t="s">
        <v>89</v>
      </c>
      <c r="F22" s="3">
        <v>4.5</v>
      </c>
      <c r="G22" s="6"/>
    </row>
    <row r="23" spans="1:11">
      <c r="A23" s="1">
        <v>3</v>
      </c>
      <c r="B23" s="1" t="s">
        <v>30</v>
      </c>
      <c r="C23" s="1" t="s">
        <v>87</v>
      </c>
      <c r="D23" s="1" t="s">
        <v>87</v>
      </c>
      <c r="E23" s="1" t="s">
        <v>90</v>
      </c>
      <c r="F23" s="3">
        <v>4.9000000000000004</v>
      </c>
      <c r="G23" s="6"/>
    </row>
    <row r="24" spans="1:11">
      <c r="A24" s="1">
        <v>4</v>
      </c>
      <c r="B24" s="1" t="s">
        <v>31</v>
      </c>
      <c r="C24" s="1" t="s">
        <v>87</v>
      </c>
      <c r="D24" s="1" t="s">
        <v>87</v>
      </c>
      <c r="E24" s="1" t="s">
        <v>91</v>
      </c>
      <c r="F24" s="3">
        <v>5.6</v>
      </c>
      <c r="G24" s="6"/>
    </row>
    <row r="25" spans="1:11">
      <c r="A25" s="1">
        <v>5</v>
      </c>
      <c r="B25" s="1" t="s">
        <v>32</v>
      </c>
      <c r="C25" s="1" t="s">
        <v>92</v>
      </c>
      <c r="D25" s="1" t="s">
        <v>87</v>
      </c>
      <c r="E25" s="1" t="s">
        <v>91</v>
      </c>
      <c r="F25" s="3">
        <v>6.1</v>
      </c>
      <c r="G25" s="6"/>
    </row>
    <row r="26" spans="1:11">
      <c r="A26" s="1">
        <v>6</v>
      </c>
      <c r="B26" s="1" t="s">
        <v>33</v>
      </c>
      <c r="C26" s="1" t="s">
        <v>92</v>
      </c>
      <c r="D26" s="1" t="s">
        <v>87</v>
      </c>
      <c r="E26" s="1" t="s">
        <v>101</v>
      </c>
      <c r="F26" s="3">
        <v>7.2</v>
      </c>
      <c r="G26" s="6"/>
    </row>
    <row r="27" spans="1:11">
      <c r="A27" s="1">
        <v>7</v>
      </c>
      <c r="B27" s="1" t="s">
        <v>34</v>
      </c>
      <c r="C27" s="1" t="s">
        <v>93</v>
      </c>
      <c r="D27" s="1" t="s">
        <v>94</v>
      </c>
      <c r="E27" s="1" t="s">
        <v>95</v>
      </c>
      <c r="F27" s="3">
        <v>8.6999999999999993</v>
      </c>
      <c r="G27" s="6"/>
    </row>
    <row r="28" spans="1:11">
      <c r="A28" s="1">
        <v>8</v>
      </c>
      <c r="B28" s="1" t="s">
        <v>35</v>
      </c>
      <c r="C28" s="1" t="s">
        <v>93</v>
      </c>
      <c r="D28" s="1" t="s">
        <v>94</v>
      </c>
      <c r="E28" s="1" t="s">
        <v>96</v>
      </c>
      <c r="F28" s="3">
        <v>10.53</v>
      </c>
      <c r="G28" s="6"/>
    </row>
    <row r="29" spans="1:11">
      <c r="A29" s="6"/>
      <c r="B29" s="6"/>
      <c r="C29" s="6"/>
      <c r="D29" s="6"/>
      <c r="E29" s="6"/>
      <c r="F29" s="6"/>
      <c r="G29" s="6"/>
    </row>
    <row r="30" spans="1:11">
      <c r="A30" s="6"/>
      <c r="B30" s="11" t="s">
        <v>86</v>
      </c>
      <c r="C30" s="6"/>
      <c r="D30" s="6"/>
      <c r="E30" s="6"/>
      <c r="F30" s="6"/>
      <c r="G30" s="6"/>
    </row>
    <row r="31" spans="1:11">
      <c r="A31" s="1" t="s">
        <v>2</v>
      </c>
      <c r="B31" s="1" t="s">
        <v>18</v>
      </c>
      <c r="C31" s="1" t="s">
        <v>4</v>
      </c>
      <c r="D31" s="1" t="s">
        <v>5</v>
      </c>
      <c r="E31" s="1" t="s">
        <v>6</v>
      </c>
      <c r="F31" s="1" t="s">
        <v>19</v>
      </c>
      <c r="G31" s="6"/>
    </row>
    <row r="32" spans="1:11">
      <c r="A32" s="1">
        <v>1</v>
      </c>
      <c r="B32" s="1" t="s">
        <v>36</v>
      </c>
      <c r="C32" s="1" t="s">
        <v>87</v>
      </c>
      <c r="D32" s="1" t="s">
        <v>87</v>
      </c>
      <c r="E32" s="1" t="s">
        <v>88</v>
      </c>
      <c r="F32" s="3">
        <v>3.8</v>
      </c>
      <c r="G32" s="6"/>
    </row>
    <row r="33" spans="1:7">
      <c r="A33" s="1">
        <v>2</v>
      </c>
      <c r="B33" s="1" t="s">
        <v>37</v>
      </c>
      <c r="C33" s="1" t="s">
        <v>87</v>
      </c>
      <c r="D33" s="1" t="s">
        <v>87</v>
      </c>
      <c r="E33" s="1" t="s">
        <v>89</v>
      </c>
      <c r="F33" s="3">
        <v>4.4000000000000004</v>
      </c>
      <c r="G33" s="6"/>
    </row>
    <row r="34" spans="1:7">
      <c r="A34" s="1">
        <v>3</v>
      </c>
      <c r="B34" s="1" t="s">
        <v>38</v>
      </c>
      <c r="C34" s="1" t="s">
        <v>87</v>
      </c>
      <c r="D34" s="1" t="s">
        <v>87</v>
      </c>
      <c r="E34" s="1" t="s">
        <v>90</v>
      </c>
      <c r="F34" s="3">
        <v>4.7</v>
      </c>
      <c r="G34" s="6"/>
    </row>
    <row r="35" spans="1:7">
      <c r="A35" s="1">
        <v>4</v>
      </c>
      <c r="B35" s="1" t="s">
        <v>39</v>
      </c>
      <c r="C35" s="1" t="s">
        <v>87</v>
      </c>
      <c r="D35" s="1" t="s">
        <v>87</v>
      </c>
      <c r="E35" s="1" t="s">
        <v>91</v>
      </c>
      <c r="F35" s="3">
        <v>5.4</v>
      </c>
      <c r="G35" s="6"/>
    </row>
    <row r="36" spans="1:7">
      <c r="A36" s="1">
        <v>5</v>
      </c>
      <c r="B36" s="1" t="s">
        <v>40</v>
      </c>
      <c r="C36" s="1" t="s">
        <v>92</v>
      </c>
      <c r="D36" s="1" t="s">
        <v>87</v>
      </c>
      <c r="E36" s="1" t="s">
        <v>91</v>
      </c>
      <c r="F36" s="3">
        <v>5.6</v>
      </c>
      <c r="G36" s="6"/>
    </row>
    <row r="37" spans="1:7">
      <c r="A37" s="1">
        <v>6</v>
      </c>
      <c r="B37" s="1" t="s">
        <v>41</v>
      </c>
      <c r="C37" s="1" t="s">
        <v>92</v>
      </c>
      <c r="D37" s="1" t="s">
        <v>87</v>
      </c>
      <c r="E37" s="1" t="s">
        <v>101</v>
      </c>
      <c r="F37" s="3">
        <v>6.7</v>
      </c>
      <c r="G37" s="6"/>
    </row>
    <row r="38" spans="1:7">
      <c r="A38" s="1">
        <v>7</v>
      </c>
      <c r="B38" s="1" t="s">
        <v>42</v>
      </c>
      <c r="C38" s="1" t="s">
        <v>93</v>
      </c>
      <c r="D38" s="1" t="s">
        <v>94</v>
      </c>
      <c r="E38" s="1" t="s">
        <v>95</v>
      </c>
      <c r="F38" s="3">
        <v>8.3000000000000007</v>
      </c>
      <c r="G38" s="6"/>
    </row>
    <row r="39" spans="1:7">
      <c r="A39" s="1">
        <v>8</v>
      </c>
      <c r="B39" s="1" t="s">
        <v>43</v>
      </c>
      <c r="C39" s="1" t="s">
        <v>93</v>
      </c>
      <c r="D39" s="1" t="s">
        <v>94</v>
      </c>
      <c r="E39" s="1" t="s">
        <v>96</v>
      </c>
      <c r="F39" s="3">
        <v>9.9</v>
      </c>
      <c r="G39" s="6"/>
    </row>
  </sheetData>
  <pageMargins left="0.7" right="0.7" top="0.75" bottom="0.75" header="0.3" footer="0.3"/>
  <pageSetup paperSize="9" orientation="portrait" horizontalDpi="180" verticalDpi="180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J24" sqref="J24"/>
    </sheetView>
  </sheetViews>
  <sheetFormatPr defaultRowHeight="15"/>
  <cols>
    <col min="1" max="1" width="6.85546875" customWidth="1"/>
    <col min="2" max="2" width="21.28515625" customWidth="1"/>
    <col min="3" max="7" width="11.85546875" customWidth="1"/>
    <col min="9" max="11" width="11.85546875" customWidth="1"/>
  </cols>
  <sheetData>
    <row r="1" spans="1:11">
      <c r="A1" s="1" t="s">
        <v>2</v>
      </c>
      <c r="B1" s="1" t="s">
        <v>18</v>
      </c>
      <c r="C1" s="1" t="s">
        <v>4</v>
      </c>
      <c r="D1" s="1" t="s">
        <v>5</v>
      </c>
      <c r="E1" s="1" t="s">
        <v>6</v>
      </c>
      <c r="F1" s="1" t="s">
        <v>1</v>
      </c>
      <c r="G1" s="1" t="s">
        <v>19</v>
      </c>
      <c r="H1" s="6"/>
      <c r="I1" s="1" t="s">
        <v>14</v>
      </c>
      <c r="J1" s="1" t="s">
        <v>15</v>
      </c>
      <c r="K1" s="1" t="s">
        <v>27</v>
      </c>
    </row>
    <row r="2" spans="1:11">
      <c r="A2" s="1">
        <v>1</v>
      </c>
      <c r="B2" s="1" t="s">
        <v>45</v>
      </c>
      <c r="C2" s="1">
        <v>350</v>
      </c>
      <c r="D2" s="1">
        <v>270</v>
      </c>
      <c r="E2" s="1">
        <v>380</v>
      </c>
      <c r="F2" s="3">
        <f>Таблица8[[#This Row],[Длина]]*Таблица8[[#This Row],[Ширина]]*Таблица8[[#This Row],[Высота]]*0.000000001</f>
        <v>3.5910000000000004E-2</v>
      </c>
      <c r="G2" s="3">
        <v>2.2999999999999998</v>
      </c>
      <c r="H2" s="6"/>
      <c r="I2" s="1"/>
      <c r="J2" s="3">
        <f>G2*Таблица9[[#This Row],[Кол-во]]</f>
        <v>0</v>
      </c>
      <c r="K2" s="3">
        <f>F2*Таблица9[[#This Row],[Кол-во]]</f>
        <v>0</v>
      </c>
    </row>
    <row r="3" spans="1:11">
      <c r="A3" s="1">
        <v>2</v>
      </c>
      <c r="B3" s="1" t="s">
        <v>46</v>
      </c>
      <c r="C3" s="1">
        <v>380</v>
      </c>
      <c r="D3" s="1">
        <v>330</v>
      </c>
      <c r="E3" s="1">
        <v>410</v>
      </c>
      <c r="F3" s="3">
        <f>Таблица8[[#This Row],[Длина]]*Таблица8[[#This Row],[Ширина]]*Таблица8[[#This Row],[Высота]]*0.000000001</f>
        <v>5.1414000000000001E-2</v>
      </c>
      <c r="G3" s="3">
        <v>2.7</v>
      </c>
      <c r="H3" s="6"/>
      <c r="I3" s="1"/>
      <c r="J3" s="3">
        <f>G3*Таблица9[[#This Row],[Кол-во]]</f>
        <v>0</v>
      </c>
      <c r="K3" s="3">
        <f>F3*Таблица9[[#This Row],[Кол-во]]</f>
        <v>0</v>
      </c>
    </row>
    <row r="4" spans="1:11">
      <c r="A4" s="1">
        <v>3</v>
      </c>
      <c r="B4" s="1" t="s">
        <v>47</v>
      </c>
      <c r="C4" s="1">
        <v>370</v>
      </c>
      <c r="D4" s="1">
        <v>330</v>
      </c>
      <c r="E4" s="1">
        <v>560</v>
      </c>
      <c r="F4" s="3">
        <f>Таблица8[[#This Row],[Длина]]*Таблица8[[#This Row],[Ширина]]*Таблица8[[#This Row],[Высота]]*0.000000001</f>
        <v>6.8376000000000006E-2</v>
      </c>
      <c r="G4" s="3">
        <v>3.2</v>
      </c>
      <c r="H4" s="6"/>
      <c r="I4" s="1"/>
      <c r="J4" s="3">
        <f>G4*Таблица9[[#This Row],[Кол-во]]</f>
        <v>0</v>
      </c>
      <c r="K4" s="3">
        <f>F4*Таблица9[[#This Row],[Кол-во]]</f>
        <v>0</v>
      </c>
    </row>
    <row r="5" spans="1:11">
      <c r="A5" s="1">
        <v>4</v>
      </c>
      <c r="B5" s="1" t="s">
        <v>48</v>
      </c>
      <c r="C5" s="1">
        <v>370</v>
      </c>
      <c r="D5" s="1">
        <v>330</v>
      </c>
      <c r="E5" s="1">
        <v>560</v>
      </c>
      <c r="F5" s="3">
        <f>Таблица8[[#This Row],[Длина]]*Таблица8[[#This Row],[Ширина]]*Таблица8[[#This Row],[Высота]]*0.000000001</f>
        <v>6.8376000000000006E-2</v>
      </c>
      <c r="G5" s="3">
        <v>3.6</v>
      </c>
      <c r="H5" s="6"/>
      <c r="I5" s="1"/>
      <c r="J5" s="3">
        <f>G5*Таблица9[[#This Row],[Кол-во]]</f>
        <v>0</v>
      </c>
      <c r="K5" s="3">
        <f>F5*Таблица9[[#This Row],[Кол-во]]</f>
        <v>0</v>
      </c>
    </row>
    <row r="6" spans="1:11">
      <c r="A6" s="1">
        <v>5</v>
      </c>
      <c r="B6" s="1" t="s">
        <v>49</v>
      </c>
      <c r="C6" s="1">
        <v>400</v>
      </c>
      <c r="D6" s="1">
        <v>420</v>
      </c>
      <c r="E6" s="1">
        <v>500</v>
      </c>
      <c r="F6" s="3">
        <f>Таблица8[[#This Row],[Длина]]*Таблица8[[#This Row],[Ширина]]*Таблица8[[#This Row],[Высота]]*0.000000001</f>
        <v>8.4000000000000005E-2</v>
      </c>
      <c r="G6" s="3">
        <v>4.5999999999999996</v>
      </c>
      <c r="H6" s="6"/>
      <c r="I6" s="1"/>
      <c r="J6" s="3">
        <f>G6*Таблица9[[#This Row],[Кол-во]]</f>
        <v>0</v>
      </c>
      <c r="K6" s="3">
        <f>F6*Таблица9[[#This Row],[Кол-во]]</f>
        <v>0</v>
      </c>
    </row>
    <row r="7" spans="1:11">
      <c r="A7" s="1">
        <v>6</v>
      </c>
      <c r="B7" s="1" t="s">
        <v>50</v>
      </c>
      <c r="C7" s="1">
        <v>420</v>
      </c>
      <c r="D7" s="1">
        <v>420</v>
      </c>
      <c r="E7" s="1">
        <v>1050</v>
      </c>
      <c r="F7" s="3">
        <f>Таблица8[[#This Row],[Длина]]*Таблица8[[#This Row],[Ширина]]*Таблица8[[#This Row],[Высота]]*0.000000001</f>
        <v>0.18522000000000002</v>
      </c>
      <c r="G7" s="3">
        <v>6.1</v>
      </c>
      <c r="H7" s="6"/>
      <c r="I7" s="1"/>
      <c r="J7" s="3">
        <f>G7*Таблица9[[#This Row],[Кол-во]]</f>
        <v>0</v>
      </c>
      <c r="K7" s="3">
        <f>F7*Таблица9[[#This Row],[Кол-во]]</f>
        <v>0</v>
      </c>
    </row>
    <row r="8" spans="1:11">
      <c r="A8" s="1">
        <v>7</v>
      </c>
      <c r="B8" s="1" t="s">
        <v>51</v>
      </c>
      <c r="C8" s="1">
        <v>420</v>
      </c>
      <c r="D8" s="1">
        <v>420</v>
      </c>
      <c r="E8" s="1">
        <v>1050</v>
      </c>
      <c r="F8" s="3">
        <f>Таблица8[[#This Row],[Длина]]*Таблица8[[#This Row],[Ширина]]*Таблица8[[#This Row],[Высота]]*0.000000001</f>
        <v>0.18522000000000002</v>
      </c>
      <c r="G8" s="3">
        <v>6.4</v>
      </c>
      <c r="H8" s="6"/>
      <c r="I8" s="1"/>
      <c r="J8" s="3">
        <f>G8*Таблица9[[#This Row],[Кол-во]]</f>
        <v>0</v>
      </c>
      <c r="K8" s="3">
        <f>F8*Таблица9[[#This Row],[Кол-во]]</f>
        <v>0</v>
      </c>
    </row>
    <row r="9" spans="1:11">
      <c r="A9" s="1">
        <v>8</v>
      </c>
      <c r="B9" s="1" t="s">
        <v>52</v>
      </c>
      <c r="C9" s="1">
        <v>370</v>
      </c>
      <c r="D9" s="1">
        <v>260</v>
      </c>
      <c r="E9" s="1">
        <v>470</v>
      </c>
      <c r="F9" s="3">
        <f t="shared" ref="F9:F13" si="0">C9*D9*E9*0.000000001</f>
        <v>4.5214000000000004E-2</v>
      </c>
      <c r="G9" s="8">
        <v>2.5</v>
      </c>
      <c r="H9" s="12"/>
      <c r="I9" s="9"/>
      <c r="J9" s="3">
        <f>G9*Таблица9[[#This Row],[Кол-во]]</f>
        <v>0</v>
      </c>
      <c r="K9" s="3">
        <f>F9*Таблица9[[#This Row],[Кол-во]]</f>
        <v>0</v>
      </c>
    </row>
    <row r="10" spans="1:11">
      <c r="A10" s="1">
        <v>9</v>
      </c>
      <c r="B10" s="1" t="s">
        <v>53</v>
      </c>
      <c r="C10" s="1">
        <v>380</v>
      </c>
      <c r="D10" s="1">
        <v>330</v>
      </c>
      <c r="E10" s="1">
        <v>410</v>
      </c>
      <c r="F10" s="3">
        <f t="shared" si="0"/>
        <v>5.1414000000000001E-2</v>
      </c>
      <c r="G10" s="8">
        <v>3.6</v>
      </c>
      <c r="H10" s="12"/>
      <c r="I10" s="9"/>
      <c r="J10" s="3">
        <f>G10*Таблица9[[#This Row],[Кол-во]]</f>
        <v>0</v>
      </c>
      <c r="K10" s="3">
        <f>F10*Таблица9[[#This Row],[Кол-во]]</f>
        <v>0</v>
      </c>
    </row>
    <row r="11" spans="1:11">
      <c r="A11" s="1">
        <v>10</v>
      </c>
      <c r="B11" s="1" t="s">
        <v>54</v>
      </c>
      <c r="C11" s="1">
        <v>370</v>
      </c>
      <c r="D11" s="1">
        <v>320</v>
      </c>
      <c r="E11" s="1">
        <v>680</v>
      </c>
      <c r="F11" s="3">
        <f t="shared" si="0"/>
        <v>8.0512E-2</v>
      </c>
      <c r="G11" s="8">
        <v>4.3</v>
      </c>
      <c r="H11" s="12"/>
      <c r="I11" s="9"/>
      <c r="J11" s="3">
        <f>G11*Таблица9[[#This Row],[Кол-во]]</f>
        <v>0</v>
      </c>
      <c r="K11" s="3">
        <f>F11*Таблица9[[#This Row],[Кол-во]]</f>
        <v>0</v>
      </c>
    </row>
    <row r="12" spans="1:11">
      <c r="A12" s="1">
        <v>11</v>
      </c>
      <c r="B12" s="1" t="s">
        <v>55</v>
      </c>
      <c r="C12" s="1">
        <v>370</v>
      </c>
      <c r="D12" s="1">
        <v>320</v>
      </c>
      <c r="E12" s="1">
        <v>680</v>
      </c>
      <c r="F12" s="3">
        <f t="shared" si="0"/>
        <v>8.0512E-2</v>
      </c>
      <c r="G12" s="8">
        <v>4.5</v>
      </c>
      <c r="H12" s="12"/>
      <c r="I12" s="9"/>
      <c r="J12" s="3">
        <f>G12*Таблица9[[#This Row],[Кол-во]]</f>
        <v>0</v>
      </c>
      <c r="K12" s="3">
        <f>F12*Таблица9[[#This Row],[Кол-во]]</f>
        <v>0</v>
      </c>
    </row>
    <row r="13" spans="1:11">
      <c r="A13" s="1">
        <v>12</v>
      </c>
      <c r="B13" s="1" t="s">
        <v>56</v>
      </c>
      <c r="C13" s="1">
        <v>390</v>
      </c>
      <c r="D13" s="1">
        <v>420</v>
      </c>
      <c r="E13" s="1">
        <v>650</v>
      </c>
      <c r="F13" s="3">
        <f t="shared" si="0"/>
        <v>0.10647000000000001</v>
      </c>
      <c r="G13" s="8">
        <v>5.6</v>
      </c>
      <c r="H13" s="12"/>
      <c r="I13" s="9"/>
      <c r="J13" s="3">
        <f>G13*Таблица9[[#This Row],[Кол-во]]</f>
        <v>0</v>
      </c>
      <c r="K13" s="3">
        <f>F13*Таблица9[[#This Row],[Кол-во]]</f>
        <v>0</v>
      </c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4" t="s">
        <v>57</v>
      </c>
      <c r="I15" s="7">
        <f>SUM(Таблица9[Кол-во])</f>
        <v>0</v>
      </c>
      <c r="J15" s="4">
        <f>SUM(J2:J14,J2,J3,J4,J5,J6,J7,J8,J9,J10,J11,J12,J13)</f>
        <v>0</v>
      </c>
      <c r="K15" s="4">
        <f>SUM(K2,K3,K4,K5,K6,K7,K8,K9,K10,K11,K12,K13)</f>
        <v>0</v>
      </c>
    </row>
    <row r="16" spans="1:11">
      <c r="A16" s="6"/>
      <c r="B16" s="11" t="s">
        <v>86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1" t="s">
        <v>2</v>
      </c>
      <c r="B17" s="1" t="s">
        <v>18</v>
      </c>
      <c r="C17" s="1" t="s">
        <v>4</v>
      </c>
      <c r="D17" s="1" t="s">
        <v>5</v>
      </c>
      <c r="E17" s="1" t="s">
        <v>6</v>
      </c>
      <c r="F17" s="1" t="s">
        <v>19</v>
      </c>
      <c r="G17" s="6"/>
      <c r="H17" s="6"/>
      <c r="I17" s="6"/>
      <c r="J17" s="6"/>
      <c r="K17" s="6"/>
    </row>
    <row r="18" spans="1:11">
      <c r="A18" s="1">
        <v>1</v>
      </c>
      <c r="B18" s="1" t="s">
        <v>45</v>
      </c>
      <c r="C18" s="1" t="s">
        <v>127</v>
      </c>
      <c r="D18" s="1" t="s">
        <v>110</v>
      </c>
      <c r="E18" s="1" t="s">
        <v>90</v>
      </c>
      <c r="F18" s="3">
        <v>1.7</v>
      </c>
      <c r="G18" s="6"/>
      <c r="H18" s="6"/>
      <c r="I18" s="6"/>
      <c r="J18" s="6"/>
      <c r="K18" s="6"/>
    </row>
    <row r="19" spans="1:11">
      <c r="A19" s="1">
        <v>2</v>
      </c>
      <c r="B19" s="1" t="s">
        <v>46</v>
      </c>
      <c r="C19" s="1" t="s">
        <v>103</v>
      </c>
      <c r="D19" s="1" t="s">
        <v>100</v>
      </c>
      <c r="E19" s="1" t="s">
        <v>111</v>
      </c>
      <c r="F19" s="3">
        <v>2.1</v>
      </c>
      <c r="G19" s="6"/>
      <c r="H19" s="6"/>
      <c r="I19" s="6"/>
      <c r="J19" s="6"/>
      <c r="K19" s="6"/>
    </row>
    <row r="20" spans="1:11">
      <c r="A20" s="1">
        <v>3</v>
      </c>
      <c r="B20" s="1" t="s">
        <v>47</v>
      </c>
      <c r="C20" s="1" t="s">
        <v>103</v>
      </c>
      <c r="D20" s="1" t="s">
        <v>100</v>
      </c>
      <c r="E20" s="1" t="s">
        <v>112</v>
      </c>
      <c r="F20" s="3">
        <v>2.6</v>
      </c>
      <c r="G20" s="6"/>
      <c r="H20" s="6"/>
      <c r="I20" s="6"/>
      <c r="J20" s="6"/>
      <c r="K20" s="6"/>
    </row>
    <row r="21" spans="1:11">
      <c r="A21" s="1">
        <v>4</v>
      </c>
      <c r="B21" s="1" t="s">
        <v>48</v>
      </c>
      <c r="C21" s="1" t="s">
        <v>103</v>
      </c>
      <c r="D21" s="1" t="s">
        <v>100</v>
      </c>
      <c r="E21" s="1" t="s">
        <v>113</v>
      </c>
      <c r="F21" s="3">
        <v>2.9</v>
      </c>
      <c r="G21" s="6"/>
      <c r="H21" s="6"/>
      <c r="I21" s="6"/>
      <c r="J21" s="6"/>
      <c r="K21" s="6"/>
    </row>
    <row r="22" spans="1:11">
      <c r="A22" s="1">
        <v>5</v>
      </c>
      <c r="B22" s="1" t="s">
        <v>49</v>
      </c>
      <c r="C22" s="1" t="s">
        <v>114</v>
      </c>
      <c r="D22" s="1" t="s">
        <v>115</v>
      </c>
      <c r="E22" s="1" t="s">
        <v>103</v>
      </c>
      <c r="F22" s="3">
        <v>3.8</v>
      </c>
      <c r="G22" s="6"/>
      <c r="H22" s="6"/>
      <c r="I22" s="6"/>
      <c r="J22" s="6"/>
      <c r="K22" s="6"/>
    </row>
    <row r="23" spans="1:11">
      <c r="A23" s="13">
        <v>6</v>
      </c>
      <c r="B23" s="13" t="s">
        <v>50</v>
      </c>
      <c r="C23" s="2" t="s">
        <v>114</v>
      </c>
      <c r="D23" s="2" t="s">
        <v>115</v>
      </c>
      <c r="E23" s="2" t="s">
        <v>137</v>
      </c>
      <c r="F23" s="5">
        <v>4.5999999999999996</v>
      </c>
      <c r="G23" s="6"/>
      <c r="H23" s="6"/>
      <c r="I23" s="6"/>
      <c r="J23" s="6"/>
      <c r="K23" s="6"/>
    </row>
    <row r="24" spans="1:11">
      <c r="A24" s="2">
        <v>7</v>
      </c>
      <c r="B24" s="2" t="s">
        <v>51</v>
      </c>
      <c r="C24" s="2" t="s">
        <v>114</v>
      </c>
      <c r="D24" s="2" t="s">
        <v>115</v>
      </c>
      <c r="E24" s="2" t="s">
        <v>116</v>
      </c>
      <c r="F24" s="4">
        <v>5</v>
      </c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11" t="s">
        <v>86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1" t="s">
        <v>2</v>
      </c>
      <c r="B27" s="1" t="s">
        <v>18</v>
      </c>
      <c r="C27" s="1" t="s">
        <v>4</v>
      </c>
      <c r="D27" s="1" t="s">
        <v>5</v>
      </c>
      <c r="E27" s="1" t="s">
        <v>6</v>
      </c>
      <c r="F27" s="1" t="s">
        <v>19</v>
      </c>
      <c r="G27" s="6"/>
      <c r="H27" s="6"/>
      <c r="I27" s="6"/>
      <c r="J27" s="6"/>
      <c r="K27" s="6"/>
    </row>
    <row r="28" spans="1:11">
      <c r="A28" s="1">
        <v>1</v>
      </c>
      <c r="B28" s="1" t="s">
        <v>52</v>
      </c>
      <c r="C28" s="1" t="s">
        <v>127</v>
      </c>
      <c r="D28" s="1" t="s">
        <v>110</v>
      </c>
      <c r="E28" s="1" t="s">
        <v>93</v>
      </c>
      <c r="F28" s="3">
        <v>2.1</v>
      </c>
      <c r="G28" s="6"/>
      <c r="H28" s="6"/>
      <c r="I28" s="6"/>
      <c r="J28" s="6"/>
      <c r="K28" s="6"/>
    </row>
    <row r="29" spans="1:11">
      <c r="A29" s="1">
        <v>2</v>
      </c>
      <c r="B29" s="1" t="s">
        <v>53</v>
      </c>
      <c r="C29" s="1" t="s">
        <v>103</v>
      </c>
      <c r="D29" s="1" t="s">
        <v>100</v>
      </c>
      <c r="E29" s="1" t="s">
        <v>123</v>
      </c>
      <c r="F29" s="3">
        <v>3</v>
      </c>
      <c r="G29" s="6"/>
      <c r="H29" s="6"/>
      <c r="I29" s="6"/>
      <c r="J29" s="6"/>
      <c r="K29" s="6"/>
    </row>
    <row r="30" spans="1:11">
      <c r="A30" s="1">
        <v>3</v>
      </c>
      <c r="B30" s="1" t="s">
        <v>54</v>
      </c>
      <c r="C30" s="1" t="s">
        <v>103</v>
      </c>
      <c r="D30" s="1" t="s">
        <v>100</v>
      </c>
      <c r="E30" s="1" t="s">
        <v>106</v>
      </c>
      <c r="F30" s="3">
        <v>3.6</v>
      </c>
      <c r="G30" s="6"/>
      <c r="H30" s="6"/>
      <c r="I30" s="6"/>
      <c r="J30" s="6"/>
      <c r="K30" s="6"/>
    </row>
    <row r="31" spans="1:11">
      <c r="A31" s="1">
        <v>4</v>
      </c>
      <c r="B31" s="1" t="s">
        <v>55</v>
      </c>
      <c r="C31" s="1" t="s">
        <v>103</v>
      </c>
      <c r="D31" s="1" t="s">
        <v>100</v>
      </c>
      <c r="E31" s="1" t="s">
        <v>125</v>
      </c>
      <c r="F31" s="3">
        <v>3.8</v>
      </c>
      <c r="G31" s="6"/>
      <c r="H31" s="6"/>
      <c r="I31" s="6"/>
      <c r="J31" s="6"/>
      <c r="K31" s="6"/>
    </row>
    <row r="32" spans="1:11">
      <c r="A32" s="1">
        <v>5</v>
      </c>
      <c r="B32" s="1" t="s">
        <v>56</v>
      </c>
      <c r="C32" s="1" t="s">
        <v>114</v>
      </c>
      <c r="D32" s="1" t="s">
        <v>115</v>
      </c>
      <c r="E32" s="1" t="s">
        <v>126</v>
      </c>
      <c r="F32" s="3">
        <v>4.5999999999999996</v>
      </c>
      <c r="G32" s="6"/>
      <c r="H32" s="6"/>
      <c r="I32" s="6"/>
      <c r="J32" s="6"/>
      <c r="K32" s="6"/>
    </row>
  </sheetData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E3" sqref="E3"/>
    </sheetView>
  </sheetViews>
  <sheetFormatPr defaultRowHeight="15"/>
  <cols>
    <col min="1" max="1" width="7.85546875" customWidth="1"/>
    <col min="2" max="2" width="18" customWidth="1"/>
    <col min="3" max="7" width="11.85546875" customWidth="1"/>
    <col min="9" max="11" width="11.85546875" customWidth="1"/>
  </cols>
  <sheetData>
    <row r="1" spans="1:11">
      <c r="A1" s="1" t="s">
        <v>2</v>
      </c>
      <c r="B1" s="1" t="s">
        <v>18</v>
      </c>
      <c r="C1" s="1" t="s">
        <v>4</v>
      </c>
      <c r="D1" s="1" t="s">
        <v>5</v>
      </c>
      <c r="E1" s="1" t="s">
        <v>6</v>
      </c>
      <c r="F1" s="1" t="s">
        <v>1</v>
      </c>
      <c r="G1" s="1" t="s">
        <v>19</v>
      </c>
      <c r="H1" s="6"/>
      <c r="I1" s="1" t="s">
        <v>14</v>
      </c>
      <c r="J1" s="1" t="s">
        <v>15</v>
      </c>
      <c r="K1" s="1" t="s">
        <v>16</v>
      </c>
    </row>
    <row r="2" spans="1:11">
      <c r="A2" s="1">
        <v>1</v>
      </c>
      <c r="B2" s="1" t="s">
        <v>58</v>
      </c>
      <c r="C2" s="1">
        <v>330</v>
      </c>
      <c r="D2" s="1">
        <v>330</v>
      </c>
      <c r="E2" s="1">
        <v>280</v>
      </c>
      <c r="F2" s="3">
        <f>Таблица3[[#This Row],[Длина]]*Таблица3[[#This Row],[Ширина]]*Таблица3[[#This Row],[Высота]]*0.000000001</f>
        <v>3.0492000000000002E-2</v>
      </c>
      <c r="G2" s="3">
        <v>1.9</v>
      </c>
      <c r="H2" s="6"/>
      <c r="I2" s="1"/>
      <c r="J2" s="3">
        <f>Таблица3[[#This Row],[Вес]]*Таблица10[[#This Row],[Кол-во]]</f>
        <v>0</v>
      </c>
      <c r="K2" s="3">
        <f>Таблица3[[#This Row],[Объем]]*Таблица10[[#This Row],[Кол-во]]</f>
        <v>0</v>
      </c>
    </row>
    <row r="3" spans="1:11">
      <c r="A3" s="1">
        <v>2</v>
      </c>
      <c r="B3" s="1" t="s">
        <v>59</v>
      </c>
      <c r="C3" s="1">
        <v>330</v>
      </c>
      <c r="D3" s="1">
        <v>330</v>
      </c>
      <c r="E3" s="1">
        <v>280</v>
      </c>
      <c r="F3" s="3">
        <f>Таблица3[[#This Row],[Длина]]*Таблица3[[#This Row],[Ширина]]*Таблица3[[#This Row],[Высота]]*0.000000001</f>
        <v>3.0492000000000002E-2</v>
      </c>
      <c r="G3" s="3">
        <v>2</v>
      </c>
      <c r="H3" s="6"/>
      <c r="I3" s="1"/>
      <c r="J3" s="3">
        <f>Таблица3[[#This Row],[Вес]]*Таблица10[[#This Row],[Кол-во]]</f>
        <v>0</v>
      </c>
      <c r="K3" s="3">
        <f>Таблица3[[#This Row],[Объем]]*Таблица10[[#This Row],[Кол-во]]</f>
        <v>0</v>
      </c>
    </row>
    <row r="4" spans="1:11">
      <c r="A4" s="1">
        <v>3</v>
      </c>
      <c r="B4" s="1" t="s">
        <v>60</v>
      </c>
      <c r="C4" s="1">
        <v>350</v>
      </c>
      <c r="D4" s="1">
        <v>270</v>
      </c>
      <c r="E4" s="1">
        <v>380</v>
      </c>
      <c r="F4" s="3">
        <f>Таблица3[[#This Row],[Длина]]*Таблица3[[#This Row],[Ширина]]*Таблица3[[#This Row],[Высота]]*0.000000001</f>
        <v>3.5910000000000004E-2</v>
      </c>
      <c r="G4" s="3">
        <v>2.1</v>
      </c>
      <c r="H4" s="6"/>
      <c r="I4" s="1"/>
      <c r="J4" s="3">
        <f>Таблица3[[#This Row],[Вес]]*Таблица10[[#This Row],[Кол-во]]</f>
        <v>0</v>
      </c>
      <c r="K4" s="3">
        <f>Таблица3[[#This Row],[Объем]]*Таблица10[[#This Row],[Кол-во]]</f>
        <v>0</v>
      </c>
    </row>
    <row r="5" spans="1:11">
      <c r="A5" s="1">
        <v>4</v>
      </c>
      <c r="B5" s="1" t="s">
        <v>61</v>
      </c>
      <c r="C5" s="1">
        <v>350</v>
      </c>
      <c r="D5" s="1">
        <v>270</v>
      </c>
      <c r="E5" s="1">
        <v>380</v>
      </c>
      <c r="F5" s="3">
        <f>Таблица3[[#This Row],[Длина]]*Таблица3[[#This Row],[Ширина]]*Таблица3[[#This Row],[Высота]]*0.000000001</f>
        <v>3.5910000000000004E-2</v>
      </c>
      <c r="G5" s="3">
        <v>2.5</v>
      </c>
      <c r="H5" s="6"/>
      <c r="I5" s="1"/>
      <c r="J5" s="3">
        <f>Таблица3[[#This Row],[Вес]]*Таблица10[[#This Row],[Кол-во]]</f>
        <v>0</v>
      </c>
      <c r="K5" s="3">
        <f>Таблица3[[#This Row],[Объем]]*Таблица10[[#This Row],[Кол-во]]</f>
        <v>0</v>
      </c>
    </row>
    <row r="6" spans="1:11">
      <c r="A6" s="1">
        <v>5</v>
      </c>
      <c r="B6" s="1" t="s">
        <v>62</v>
      </c>
      <c r="C6" s="1">
        <v>300</v>
      </c>
      <c r="D6" s="1">
        <v>260</v>
      </c>
      <c r="E6" s="1">
        <v>470</v>
      </c>
      <c r="F6" s="3">
        <f>Таблица3[[#This Row],[Длина]]*Таблица3[[#This Row],[Ширина]]*Таблица3[[#This Row],[Высота]]*0.000000001</f>
        <v>3.6660000000000005E-2</v>
      </c>
      <c r="G6" s="3">
        <v>2.9</v>
      </c>
      <c r="H6" s="6"/>
      <c r="I6" s="1"/>
      <c r="J6" s="3">
        <f>Таблица3[[#This Row],[Вес]]*Таблица10[[#This Row],[Кол-во]]</f>
        <v>0</v>
      </c>
      <c r="K6" s="3">
        <f>Таблица3[[#This Row],[Объем]]*Таблица10[[#This Row],[Кол-во]]</f>
        <v>0</v>
      </c>
    </row>
    <row r="7" spans="1:11">
      <c r="A7" s="1">
        <v>6</v>
      </c>
      <c r="B7" s="1" t="s">
        <v>63</v>
      </c>
      <c r="C7" s="1">
        <v>370</v>
      </c>
      <c r="D7" s="1">
        <v>330</v>
      </c>
      <c r="E7" s="1">
        <v>560</v>
      </c>
      <c r="F7" s="3">
        <f>Таблица3[[#This Row],[Длина]]*Таблица3[[#This Row],[Ширина]]*Таблица3[[#This Row],[Высота]]*0.000000001</f>
        <v>6.8376000000000006E-2</v>
      </c>
      <c r="G7" s="3">
        <v>3.6</v>
      </c>
      <c r="H7" s="6"/>
      <c r="I7" s="1"/>
      <c r="J7" s="3">
        <f>Таблица3[[#This Row],[Вес]]*Таблица10[[#This Row],[Кол-во]]</f>
        <v>0</v>
      </c>
      <c r="K7" s="3">
        <f>Таблица3[[#This Row],[Объем]]*Таблица10[[#This Row],[Кол-во]]</f>
        <v>0</v>
      </c>
    </row>
    <row r="8" spans="1:11">
      <c r="A8" s="1">
        <v>7</v>
      </c>
      <c r="B8" s="1" t="s">
        <v>64</v>
      </c>
      <c r="C8" s="1">
        <v>420</v>
      </c>
      <c r="D8" s="1">
        <v>490</v>
      </c>
      <c r="E8" s="1">
        <v>500</v>
      </c>
      <c r="F8" s="3">
        <f>Таблица3[[#This Row],[Длина]]*Таблица3[[#This Row],[Ширина]]*Таблица3[[#This Row],[Высота]]*0.000000001</f>
        <v>0.10290000000000001</v>
      </c>
      <c r="G8" s="3">
        <v>4.8</v>
      </c>
      <c r="H8" s="6"/>
      <c r="I8" s="1"/>
      <c r="J8" s="3">
        <f>Таблица3[[#This Row],[Вес]]*Таблица10[[#This Row],[Кол-во]]</f>
        <v>0</v>
      </c>
      <c r="K8" s="3">
        <f>Таблица3[[#This Row],[Объем]]*Таблица10[[#This Row],[Кол-во]]</f>
        <v>0</v>
      </c>
    </row>
    <row r="9" spans="1:11">
      <c r="A9" s="1">
        <v>8</v>
      </c>
      <c r="B9" s="1" t="s">
        <v>65</v>
      </c>
      <c r="C9" s="1">
        <v>370</v>
      </c>
      <c r="D9" s="1">
        <v>330</v>
      </c>
      <c r="E9" s="1">
        <v>560</v>
      </c>
      <c r="F9" s="3">
        <f>Таблица3[[#This Row],[Длина]]*Таблица3[[#This Row],[Ширина]]*Таблица3[[#This Row],[Высота]]*0.000000001</f>
        <v>6.8376000000000006E-2</v>
      </c>
      <c r="G9" s="3">
        <v>3.8</v>
      </c>
      <c r="H9" s="6"/>
      <c r="I9" s="1"/>
      <c r="J9" s="3">
        <f>Таблица3[[#This Row],[Вес]]*Таблица10[[#This Row],[Кол-во]]</f>
        <v>0</v>
      </c>
      <c r="K9" s="3">
        <f>Таблица3[[#This Row],[Объем]]*Таблица10[[#This Row],[Кол-во]]</f>
        <v>0</v>
      </c>
    </row>
    <row r="10" spans="1:11">
      <c r="A10" s="1">
        <v>9</v>
      </c>
      <c r="B10" s="1" t="s">
        <v>66</v>
      </c>
      <c r="C10" s="1">
        <v>370</v>
      </c>
      <c r="D10" s="1">
        <v>320</v>
      </c>
      <c r="E10" s="1">
        <v>680</v>
      </c>
      <c r="F10" s="3">
        <f>Таблица3[[#This Row],[Длина]]*Таблица3[[#This Row],[Ширина]]*Таблица3[[#This Row],[Высота]]*0.000000001</f>
        <v>8.0512E-2</v>
      </c>
      <c r="G10" s="3">
        <v>4.5999999999999996</v>
      </c>
      <c r="H10" s="6"/>
      <c r="I10" s="1"/>
      <c r="J10" s="3">
        <f>Таблица3[[#This Row],[Вес]]*Таблица10[[#This Row],[Кол-во]]</f>
        <v>0</v>
      </c>
      <c r="K10" s="3">
        <f>Таблица3[[#This Row],[Объем]]*Таблица10[[#This Row],[Кол-во]]</f>
        <v>0</v>
      </c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6"/>
      <c r="C12" s="6"/>
      <c r="D12" s="6"/>
      <c r="E12" s="6"/>
      <c r="F12" s="6"/>
      <c r="G12" s="6"/>
      <c r="H12" s="14" t="s">
        <v>17</v>
      </c>
      <c r="I12" s="14">
        <f>SUM(I2,I3,I4,I5,I6,I7,I8,I9,I10)</f>
        <v>0</v>
      </c>
      <c r="J12" s="15">
        <f>SUM(J2:J10)</f>
        <v>0</v>
      </c>
      <c r="K12" s="15">
        <f>SUM(K2,K3,K4,K5,K6,K7,K8,K9,K10)</f>
        <v>0</v>
      </c>
    </row>
    <row r="13" spans="1:11">
      <c r="A13" s="6"/>
      <c r="B13" s="11" t="s">
        <v>86</v>
      </c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1" t="s">
        <v>2</v>
      </c>
      <c r="B14" s="1" t="s">
        <v>18</v>
      </c>
      <c r="C14" s="1" t="s">
        <v>4</v>
      </c>
      <c r="D14" s="1" t="s">
        <v>5</v>
      </c>
      <c r="E14" s="1" t="s">
        <v>6</v>
      </c>
      <c r="F14" s="1" t="s">
        <v>19</v>
      </c>
      <c r="G14" s="6"/>
      <c r="H14" s="6"/>
      <c r="I14" s="6"/>
      <c r="J14" s="6"/>
      <c r="K14" s="6"/>
    </row>
    <row r="15" spans="1:11">
      <c r="A15" s="1">
        <v>1</v>
      </c>
      <c r="B15" s="1" t="s">
        <v>58</v>
      </c>
      <c r="C15" s="1" t="s">
        <v>110</v>
      </c>
      <c r="D15" s="1" t="s">
        <v>110</v>
      </c>
      <c r="E15" s="1" t="s">
        <v>117</v>
      </c>
      <c r="F15" s="3">
        <v>1.3</v>
      </c>
      <c r="G15" s="6"/>
      <c r="H15" s="6"/>
      <c r="I15" s="6"/>
      <c r="J15" s="6"/>
      <c r="K15" s="6"/>
    </row>
    <row r="16" spans="1:11">
      <c r="A16" s="1">
        <v>2</v>
      </c>
      <c r="B16" s="1" t="s">
        <v>59</v>
      </c>
      <c r="C16" s="1" t="s">
        <v>110</v>
      </c>
      <c r="D16" s="1" t="s">
        <v>110</v>
      </c>
      <c r="E16" s="1" t="s">
        <v>118</v>
      </c>
      <c r="F16" s="3">
        <v>1.4</v>
      </c>
      <c r="G16" s="6"/>
      <c r="H16" s="6"/>
      <c r="I16" s="6"/>
      <c r="J16" s="6"/>
      <c r="K16" s="6"/>
    </row>
    <row r="17" spans="1:11">
      <c r="A17" s="1">
        <v>3</v>
      </c>
      <c r="B17" s="1" t="s">
        <v>60</v>
      </c>
      <c r="C17" s="1" t="s">
        <v>110</v>
      </c>
      <c r="D17" s="1" t="s">
        <v>110</v>
      </c>
      <c r="E17" s="1" t="s">
        <v>119</v>
      </c>
      <c r="F17" s="3">
        <v>1.5</v>
      </c>
      <c r="G17" s="6"/>
      <c r="H17" s="6"/>
      <c r="I17" s="6"/>
      <c r="J17" s="6"/>
      <c r="K17" s="6"/>
    </row>
    <row r="18" spans="1:11">
      <c r="A18" s="1">
        <v>4</v>
      </c>
      <c r="B18" s="1" t="s">
        <v>61</v>
      </c>
      <c r="C18" s="1" t="s">
        <v>97</v>
      </c>
      <c r="D18" s="1" t="s">
        <v>110</v>
      </c>
      <c r="E18" s="1" t="s">
        <v>120</v>
      </c>
      <c r="F18" s="3">
        <v>2</v>
      </c>
      <c r="G18" s="6"/>
      <c r="H18" s="6"/>
      <c r="I18" s="6"/>
      <c r="J18" s="6"/>
      <c r="K18" s="6"/>
    </row>
    <row r="19" spans="1:11">
      <c r="A19" s="1">
        <v>5</v>
      </c>
      <c r="B19" s="1" t="s">
        <v>62</v>
      </c>
      <c r="C19" s="1" t="s">
        <v>97</v>
      </c>
      <c r="D19" s="1" t="s">
        <v>110</v>
      </c>
      <c r="E19" s="1" t="s">
        <v>93</v>
      </c>
      <c r="F19" s="3">
        <v>2.4</v>
      </c>
      <c r="G19" s="6"/>
      <c r="H19" s="6"/>
      <c r="I19" s="6"/>
      <c r="J19" s="6"/>
      <c r="K19" s="6"/>
    </row>
    <row r="20" spans="1:11">
      <c r="A20" s="1">
        <v>6</v>
      </c>
      <c r="B20" s="1" t="s">
        <v>63</v>
      </c>
      <c r="C20" s="1" t="s">
        <v>92</v>
      </c>
      <c r="D20" s="1" t="s">
        <v>121</v>
      </c>
      <c r="E20" s="1" t="s">
        <v>122</v>
      </c>
      <c r="F20" s="3">
        <v>2.9</v>
      </c>
      <c r="G20" s="6"/>
      <c r="H20" s="6"/>
      <c r="I20" s="6"/>
      <c r="J20" s="6"/>
      <c r="K20" s="6"/>
    </row>
    <row r="21" spans="1:11">
      <c r="A21" s="2">
        <v>7</v>
      </c>
      <c r="B21" s="2" t="s">
        <v>64</v>
      </c>
      <c r="C21" s="2" t="s">
        <v>114</v>
      </c>
      <c r="D21" s="2" t="s">
        <v>115</v>
      </c>
      <c r="E21" s="2" t="s">
        <v>123</v>
      </c>
      <c r="F21" s="4">
        <v>4</v>
      </c>
      <c r="G21" s="6"/>
      <c r="H21" s="6"/>
      <c r="I21" s="6"/>
      <c r="J21" s="6"/>
      <c r="K21" s="6"/>
    </row>
    <row r="22" spans="1:11">
      <c r="A22" s="2">
        <v>8</v>
      </c>
      <c r="B22" s="2" t="s">
        <v>65</v>
      </c>
      <c r="C22" s="2" t="s">
        <v>104</v>
      </c>
      <c r="D22" s="2" t="s">
        <v>87</v>
      </c>
      <c r="E22" s="2" t="s">
        <v>123</v>
      </c>
      <c r="F22" s="4">
        <v>3</v>
      </c>
      <c r="G22" s="6"/>
      <c r="H22" s="6"/>
      <c r="I22" s="6"/>
      <c r="J22" s="6"/>
      <c r="K22" s="6"/>
    </row>
    <row r="23" spans="1:11">
      <c r="A23" s="2">
        <v>9</v>
      </c>
      <c r="B23" s="2" t="s">
        <v>66</v>
      </c>
      <c r="C23" s="2" t="s">
        <v>104</v>
      </c>
      <c r="D23" s="2" t="s">
        <v>87</v>
      </c>
      <c r="E23" s="2" t="s">
        <v>124</v>
      </c>
      <c r="F23" s="4">
        <v>3.8</v>
      </c>
      <c r="G23" s="6"/>
      <c r="H23" s="6"/>
      <c r="I23" s="6"/>
      <c r="J23" s="6"/>
      <c r="K23" s="6"/>
    </row>
  </sheetData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N9" sqref="N9"/>
    </sheetView>
  </sheetViews>
  <sheetFormatPr defaultRowHeight="15"/>
  <cols>
    <col min="1" max="1" width="7.28515625" customWidth="1"/>
    <col min="2" max="2" width="21.7109375" customWidth="1"/>
    <col min="3" max="7" width="11.85546875" customWidth="1"/>
    <col min="9" max="11" width="11.85546875" customWidth="1"/>
  </cols>
  <sheetData>
    <row r="1" spans="1:11">
      <c r="A1" s="1" t="s">
        <v>2</v>
      </c>
      <c r="B1" s="1" t="s">
        <v>18</v>
      </c>
      <c r="C1" s="1" t="s">
        <v>4</v>
      </c>
      <c r="D1" s="1" t="s">
        <v>5</v>
      </c>
      <c r="E1" s="1" t="s">
        <v>6</v>
      </c>
      <c r="F1" s="1" t="s">
        <v>1</v>
      </c>
      <c r="G1" s="1" t="s">
        <v>19</v>
      </c>
      <c r="H1" s="6"/>
      <c r="I1" s="1" t="s">
        <v>14</v>
      </c>
      <c r="J1" s="1" t="s">
        <v>15</v>
      </c>
      <c r="K1" s="1" t="s">
        <v>27</v>
      </c>
    </row>
    <row r="2" spans="1:11">
      <c r="A2" s="1">
        <v>1</v>
      </c>
      <c r="B2" s="1" t="s">
        <v>71</v>
      </c>
      <c r="C2" s="1">
        <v>280</v>
      </c>
      <c r="D2" s="1">
        <v>280</v>
      </c>
      <c r="E2" s="1">
        <v>230</v>
      </c>
      <c r="F2" s="3">
        <f>Таблица12[[#This Row],[Длина]]*Таблица12[[#This Row],[Ширина]]*Таблица12[[#This Row],[Высота]]*0.000000001</f>
        <v>1.8031999999999999E-2</v>
      </c>
      <c r="G2" s="3">
        <v>3.69</v>
      </c>
      <c r="H2" s="6"/>
      <c r="I2" s="1"/>
      <c r="J2" s="3">
        <f>Таблица12[[#This Row],[Вес]]*Таблица13[[#This Row],[Кол-во]]</f>
        <v>0</v>
      </c>
      <c r="K2" s="3">
        <f>Таблица12[[#This Row],[Объем]]*Таблица13[[#This Row],[Кол-во]]</f>
        <v>0</v>
      </c>
    </row>
    <row r="3" spans="1:11">
      <c r="A3" s="1">
        <v>2</v>
      </c>
      <c r="B3" s="1" t="s">
        <v>70</v>
      </c>
      <c r="C3" s="1">
        <v>280</v>
      </c>
      <c r="D3" s="1">
        <v>280</v>
      </c>
      <c r="E3" s="1">
        <v>290</v>
      </c>
      <c r="F3" s="3">
        <f>Таблица12[[#This Row],[Длина]]*Таблица12[[#This Row],[Ширина]]*Таблица12[[#This Row],[Высота]]*0.000000001</f>
        <v>2.2736000000000003E-2</v>
      </c>
      <c r="G3" s="3">
        <v>3.96</v>
      </c>
      <c r="H3" s="6"/>
      <c r="I3" s="1"/>
      <c r="J3" s="3">
        <f>Таблица12[[#This Row],[Вес]]*Таблица13[[#This Row],[Кол-во]]</f>
        <v>0</v>
      </c>
      <c r="K3" s="3">
        <f>Таблица12[[#This Row],[Объем]]*Таблица13[[#This Row],[Кол-во]]</f>
        <v>0</v>
      </c>
    </row>
    <row r="4" spans="1:11">
      <c r="A4" s="1">
        <v>3</v>
      </c>
      <c r="B4" s="1" t="s">
        <v>72</v>
      </c>
      <c r="C4" s="1">
        <v>350</v>
      </c>
      <c r="D4" s="1">
        <v>350</v>
      </c>
      <c r="E4" s="1">
        <v>230</v>
      </c>
      <c r="F4" s="3">
        <f>Таблица12[[#This Row],[Длина]]*Таблица12[[#This Row],[Ширина]]*Таблица12[[#This Row],[Высота]]*0.000000001</f>
        <v>2.8175000000000002E-2</v>
      </c>
      <c r="G4" s="3">
        <v>7.25</v>
      </c>
      <c r="H4" s="6"/>
      <c r="I4" s="1"/>
      <c r="J4" s="3">
        <f>Таблица12[[#This Row],[Вес]]*Таблица13[[#This Row],[Кол-во]]</f>
        <v>0</v>
      </c>
      <c r="K4" s="3">
        <f>Таблица12[[#This Row],[Объем]]*Таблица13[[#This Row],[Кол-во]]</f>
        <v>0</v>
      </c>
    </row>
    <row r="5" spans="1:11">
      <c r="A5" s="1">
        <v>4</v>
      </c>
      <c r="B5" s="1" t="s">
        <v>73</v>
      </c>
      <c r="C5" s="1">
        <v>350</v>
      </c>
      <c r="D5" s="1">
        <v>350</v>
      </c>
      <c r="E5" s="1">
        <v>320</v>
      </c>
      <c r="F5" s="3">
        <f>Таблица12[[#This Row],[Длина]]*Таблица12[[#This Row],[Ширина]]*Таблица12[[#This Row],[Высота]]*0.000000001</f>
        <v>3.9200000000000006E-2</v>
      </c>
      <c r="G5" s="3">
        <v>7.4</v>
      </c>
      <c r="H5" s="6"/>
      <c r="I5" s="1">
        <v>4</v>
      </c>
      <c r="J5" s="3">
        <f>Таблица12[[#This Row],[Вес]]*Таблица13[[#This Row],[Кол-во]]</f>
        <v>29.6</v>
      </c>
      <c r="K5" s="3">
        <f>Таблица12[[#This Row],[Объем]]*Таблица13[[#This Row],[Кол-во]]</f>
        <v>0.15680000000000002</v>
      </c>
    </row>
    <row r="6" spans="1:11">
      <c r="A6" s="1">
        <v>5</v>
      </c>
      <c r="B6" s="1" t="s">
        <v>74</v>
      </c>
      <c r="C6" s="1">
        <v>350</v>
      </c>
      <c r="D6" s="1">
        <v>350</v>
      </c>
      <c r="E6" s="1">
        <v>370</v>
      </c>
      <c r="F6" s="3">
        <f>Таблица12[[#This Row],[Длина]]*Таблица12[[#This Row],[Ширина]]*Таблица12[[#This Row],[Высота]]*0.000000001</f>
        <v>4.5325000000000004E-2</v>
      </c>
      <c r="G6" s="3">
        <v>8.5500000000000007</v>
      </c>
      <c r="H6" s="6"/>
      <c r="I6" s="1">
        <v>4</v>
      </c>
      <c r="J6" s="3">
        <f>Таблица12[[#This Row],[Вес]]*Таблица13[[#This Row],[Кол-во]]</f>
        <v>34.200000000000003</v>
      </c>
      <c r="K6" s="3">
        <f>Таблица12[[#This Row],[Объем]]*Таблица13[[#This Row],[Кол-во]]</f>
        <v>0.18130000000000002</v>
      </c>
    </row>
    <row r="7" spans="1:11">
      <c r="A7" s="1">
        <v>6</v>
      </c>
      <c r="B7" s="1" t="s">
        <v>75</v>
      </c>
      <c r="C7" s="1">
        <v>350</v>
      </c>
      <c r="D7" s="1">
        <v>350</v>
      </c>
      <c r="E7" s="1">
        <v>410</v>
      </c>
      <c r="F7" s="3">
        <f>Таблица12[[#This Row],[Длина]]*Таблица12[[#This Row],[Ширина]]*Таблица12[[#This Row],[Высота]]*0.000000001</f>
        <v>5.0225000000000006E-2</v>
      </c>
      <c r="G7" s="3">
        <v>9.15</v>
      </c>
      <c r="H7" s="6"/>
      <c r="I7" s="1"/>
      <c r="J7" s="3">
        <f>Таблица12[[#This Row],[Вес]]*Таблица13[[#This Row],[Кол-во]]</f>
        <v>0</v>
      </c>
      <c r="K7" s="3">
        <f>Таблица12[[#This Row],[Объем]]*Таблица13[[#This Row],[Кол-во]]</f>
        <v>0</v>
      </c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11" t="s">
        <v>77</v>
      </c>
      <c r="C9" s="6"/>
      <c r="D9" s="6"/>
      <c r="E9" s="6"/>
      <c r="F9" s="6"/>
      <c r="G9" s="6"/>
      <c r="H9" s="2" t="s">
        <v>17</v>
      </c>
      <c r="I9" s="2">
        <f>SUM(I2,I3,I4,I5,I6,I7)</f>
        <v>8</v>
      </c>
      <c r="J9" s="4">
        <f>SUM(J2:J7)</f>
        <v>63.800000000000004</v>
      </c>
      <c r="K9" s="4">
        <f>SUM(K2,K3,K4,K5,K6,K7)</f>
        <v>0.33810000000000007</v>
      </c>
    </row>
    <row r="10" spans="1:11">
      <c r="A10" s="1" t="s">
        <v>2</v>
      </c>
      <c r="B10" s="1" t="s">
        <v>18</v>
      </c>
      <c r="C10" s="1" t="s">
        <v>78</v>
      </c>
      <c r="D10" s="1" t="s">
        <v>6</v>
      </c>
      <c r="E10" s="1"/>
      <c r="F10" s="6"/>
      <c r="G10" s="6"/>
      <c r="H10" s="6"/>
      <c r="I10" s="6"/>
      <c r="J10" s="6"/>
      <c r="K10" s="6"/>
    </row>
    <row r="11" spans="1:11">
      <c r="A11" s="1">
        <v>1</v>
      </c>
      <c r="B11" s="1" t="s">
        <v>71</v>
      </c>
      <c r="C11" s="1" t="s">
        <v>84</v>
      </c>
      <c r="D11" s="1" t="s">
        <v>82</v>
      </c>
      <c r="E11" s="1" t="s">
        <v>79</v>
      </c>
      <c r="F11" s="6"/>
      <c r="G11" s="6"/>
      <c r="H11" s="6"/>
      <c r="I11" s="6"/>
      <c r="J11" s="6"/>
      <c r="K11" s="6"/>
    </row>
    <row r="12" spans="1:11">
      <c r="A12" s="1"/>
      <c r="B12" s="1"/>
      <c r="C12" s="1" t="s">
        <v>82</v>
      </c>
      <c r="D12" s="1" t="s">
        <v>83</v>
      </c>
      <c r="E12" s="1" t="s">
        <v>80</v>
      </c>
      <c r="F12" s="6"/>
      <c r="G12" s="6"/>
      <c r="H12" s="6"/>
      <c r="I12" s="6"/>
      <c r="J12" s="6"/>
      <c r="K12" s="6"/>
    </row>
    <row r="13" spans="1:11">
      <c r="A13" s="1">
        <v>2</v>
      </c>
      <c r="B13" s="1" t="s">
        <v>70</v>
      </c>
      <c r="C13" s="1" t="s">
        <v>84</v>
      </c>
      <c r="D13" s="1" t="s">
        <v>81</v>
      </c>
      <c r="E13" s="1" t="s">
        <v>79</v>
      </c>
      <c r="F13" s="6"/>
      <c r="G13" s="6"/>
      <c r="H13" s="6"/>
      <c r="I13" s="6"/>
      <c r="J13" s="6"/>
      <c r="K13" s="6"/>
    </row>
    <row r="14" spans="1:11">
      <c r="A14" s="1"/>
      <c r="B14" s="1"/>
      <c r="C14" s="1" t="s">
        <v>82</v>
      </c>
      <c r="D14" s="1" t="s">
        <v>82</v>
      </c>
      <c r="E14" s="1" t="s">
        <v>80</v>
      </c>
      <c r="F14" s="6"/>
      <c r="G14" s="6"/>
      <c r="H14" s="6"/>
      <c r="I14" s="6"/>
      <c r="J14" s="6"/>
      <c r="K14" s="6"/>
    </row>
    <row r="15" spans="1:11">
      <c r="A15" s="1">
        <v>3</v>
      </c>
      <c r="B15" s="1" t="s">
        <v>72</v>
      </c>
      <c r="C15" s="1" t="s">
        <v>132</v>
      </c>
      <c r="D15" s="1" t="s">
        <v>82</v>
      </c>
      <c r="E15" s="1" t="s">
        <v>79</v>
      </c>
      <c r="F15" s="6"/>
      <c r="G15" s="6"/>
      <c r="H15" s="6"/>
      <c r="I15" s="6" t="s">
        <v>76</v>
      </c>
      <c r="J15" s="6"/>
      <c r="K15" s="6"/>
    </row>
    <row r="16" spans="1:11">
      <c r="A16" s="1"/>
      <c r="B16" s="1"/>
      <c r="C16" s="1" t="s">
        <v>133</v>
      </c>
      <c r="D16" s="1" t="s">
        <v>83</v>
      </c>
      <c r="E16" s="1" t="s">
        <v>80</v>
      </c>
      <c r="F16" s="6"/>
      <c r="G16" s="6"/>
      <c r="H16" s="6"/>
      <c r="I16" s="6"/>
      <c r="J16" s="6"/>
      <c r="K16" s="6"/>
    </row>
    <row r="17" spans="1:11">
      <c r="A17" s="1">
        <v>4</v>
      </c>
      <c r="B17" s="1" t="s">
        <v>73</v>
      </c>
      <c r="C17" s="1" t="s">
        <v>132</v>
      </c>
      <c r="D17" s="1" t="s">
        <v>134</v>
      </c>
      <c r="E17" s="1" t="s">
        <v>79</v>
      </c>
      <c r="F17" s="6"/>
      <c r="G17" s="6"/>
      <c r="H17" s="6"/>
      <c r="I17" s="6"/>
      <c r="J17" s="6"/>
      <c r="K17" s="6"/>
    </row>
    <row r="18" spans="1:11">
      <c r="A18" s="1"/>
      <c r="B18" s="1"/>
      <c r="C18" s="1" t="s">
        <v>133</v>
      </c>
      <c r="D18" s="1" t="s">
        <v>135</v>
      </c>
      <c r="E18" s="1" t="s">
        <v>80</v>
      </c>
      <c r="F18" s="6"/>
      <c r="G18" s="6"/>
      <c r="H18" s="6"/>
      <c r="I18" s="6"/>
      <c r="J18" s="6"/>
      <c r="K18" s="6"/>
    </row>
    <row r="19" spans="1:11">
      <c r="A19" s="1">
        <v>5</v>
      </c>
      <c r="B19" s="1" t="s">
        <v>74</v>
      </c>
      <c r="C19" s="1" t="s">
        <v>132</v>
      </c>
      <c r="D19" s="1" t="s">
        <v>85</v>
      </c>
      <c r="E19" s="1" t="s">
        <v>79</v>
      </c>
      <c r="F19" s="6"/>
      <c r="G19" s="6"/>
      <c r="H19" s="6"/>
      <c r="I19" s="6"/>
      <c r="J19" s="6"/>
      <c r="K19" s="6"/>
    </row>
    <row r="20" spans="1:11">
      <c r="A20" s="1"/>
      <c r="B20" s="1"/>
      <c r="C20" s="1" t="s">
        <v>133</v>
      </c>
      <c r="D20" s="1" t="s">
        <v>133</v>
      </c>
      <c r="E20" s="1" t="s">
        <v>80</v>
      </c>
      <c r="F20" s="6"/>
      <c r="G20" s="6"/>
      <c r="H20" s="6"/>
      <c r="I20" s="6"/>
      <c r="J20" s="6"/>
      <c r="K20" s="6"/>
    </row>
    <row r="21" spans="1:11">
      <c r="A21" s="1">
        <v>6</v>
      </c>
      <c r="B21" s="1" t="s">
        <v>75</v>
      </c>
      <c r="C21" s="1" t="s">
        <v>132</v>
      </c>
      <c r="D21" s="1" t="s">
        <v>136</v>
      </c>
      <c r="E21" s="1" t="s">
        <v>79</v>
      </c>
      <c r="F21" s="6"/>
      <c r="G21" s="6"/>
      <c r="H21" s="6"/>
      <c r="I21" s="6"/>
      <c r="J21" s="6"/>
      <c r="K21" s="6"/>
    </row>
    <row r="22" spans="1:11">
      <c r="A22" s="1"/>
      <c r="B22" s="1"/>
      <c r="C22" s="1" t="s">
        <v>133</v>
      </c>
      <c r="D22" s="1" t="s">
        <v>132</v>
      </c>
      <c r="E22" s="1" t="s">
        <v>80</v>
      </c>
      <c r="F22" s="6"/>
      <c r="G22" s="6"/>
      <c r="H22" s="6"/>
      <c r="I22" s="6"/>
      <c r="J22" s="6"/>
      <c r="K22" s="6"/>
    </row>
  </sheetData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C2"/>
  <sheetViews>
    <sheetView workbookViewId="0">
      <selection activeCell="D12" sqref="D12"/>
    </sheetView>
  </sheetViews>
  <sheetFormatPr defaultRowHeight="15"/>
  <cols>
    <col min="1" max="1" width="19" customWidth="1"/>
    <col min="2" max="2" width="21" customWidth="1"/>
    <col min="3" max="3" width="18.7109375" customWidth="1"/>
  </cols>
  <sheetData>
    <row r="1" spans="1:3">
      <c r="A1" s="1" t="s">
        <v>67</v>
      </c>
      <c r="B1" s="1" t="s">
        <v>68</v>
      </c>
      <c r="C1" s="1" t="s">
        <v>69</v>
      </c>
    </row>
    <row r="2" spans="1:3">
      <c r="A2" s="1">
        <f>Кипятильники!I11+ЦКТ!I9+Термосы!I19+Баки!I15+Бидоны!I12+'Профф. термосы'!I9</f>
        <v>43</v>
      </c>
      <c r="B2" s="3">
        <f>Кипятильники!J11+ЦКТ!J9+Термосы!J19+Баки!J15+Бидоны!J12+'Профф. термосы'!J9</f>
        <v>294.8</v>
      </c>
      <c r="C2" s="3">
        <f>Кипятильники!K11+ЦКТ!K9+Термосы!K19+Баки!K15+Бидоны!K12+'Профф. термосы'!K9</f>
        <v>2.1375900000000003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Кипятильники</vt:lpstr>
      <vt:lpstr>ЦКТ</vt:lpstr>
      <vt:lpstr>Термосы</vt:lpstr>
      <vt:lpstr>Баки</vt:lpstr>
      <vt:lpstr>Бидоны</vt:lpstr>
      <vt:lpstr>Профф. термосы</vt:lpstr>
      <vt:lpstr>ИТОГО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2026-04-20T09:01:06Z</dcterms:modified>
</cp:coreProperties>
</file>