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tables/table4.xml" ContentType="application/vnd.openxmlformats-officedocument.spreadsheetml.table+xml"/>
  <Override PartName="/xl/tables/table16.xml" ContentType="application/vnd.openxmlformats-officedocument.spreadsheetml.table+xml"/>
  <Override PartName="/xl/tables/table25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tables/table14.xml" ContentType="application/vnd.openxmlformats-officedocument.spreadsheetml.table+xml"/>
  <Override PartName="/xl/drawings/drawing8.xml" ContentType="application/vnd.openxmlformats-officedocument.drawing+xml"/>
  <Override PartName="/xl/tables/table23.xml" ContentType="application/vnd.openxmlformats-officedocument.spreadsheetml.table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tables/table12.xml" ContentType="application/vnd.openxmlformats-officedocument.spreadsheetml.table+xml"/>
  <Override PartName="/xl/tables/table2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19.xml" ContentType="application/vnd.openxmlformats-officedocument.spreadsheetml.table+xml"/>
  <Override PartName="/xl/drawings/drawing10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26.xml" ContentType="application/vnd.openxmlformats-officedocument.spreadsheetml.table+xml"/>
  <Override PartName="/docProps/core.xml" ContentType="application/vnd.openxmlformats-package.core-properties+xml"/>
  <Default Extension="bin" ContentType="application/vnd.openxmlformats-officedocument.spreadsheetml.printerSettings"/>
  <Override PartName="/xl/tables/table3.xml" ContentType="application/vnd.openxmlformats-officedocument.spreadsheetml.table+xml"/>
  <Default Extension="png" ContentType="image/png"/>
  <Override PartName="/xl/tables/table15.xml" ContentType="application/vnd.openxmlformats-officedocument.spreadsheetml.table+xml"/>
  <Override PartName="/xl/drawings/drawing9.xml" ContentType="application/vnd.openxmlformats-officedocument.drawing+xml"/>
  <Override PartName="/xl/tables/table24.xml" ContentType="application/vnd.openxmlformats-officedocument.spreadsheetml.table+xml"/>
  <Override PartName="/xl/worksheets/sheet14.xml" ContentType="application/vnd.openxmlformats-officedocument.spreadsheetml.worksheet+xml"/>
  <Override PartName="/xl/tables/table1.xml" ContentType="application/vnd.openxmlformats-officedocument.spreadsheetml.table+xml"/>
  <Override PartName="/xl/tables/table13.xml" ContentType="application/vnd.openxmlformats-officedocument.spreadsheetml.table+xml"/>
  <Override PartName="/xl/drawings/drawing7.xml" ContentType="application/vnd.openxmlformats-officedocument.drawing+xml"/>
  <Override PartName="/xl/tables/table22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tables/table11.xml" ContentType="application/vnd.openxmlformats-officedocument.spreadsheetml.table+xml"/>
  <Override PartName="/xl/drawings/drawing5.xml" ContentType="application/vnd.openxmlformats-officedocument.drawing+xml"/>
  <Override PartName="/xl/tables/table20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884" activeTab="1"/>
  </bookViews>
  <sheets>
    <sheet name="ИТОГО" sheetId="17" r:id="rId1"/>
    <sheet name="Кипятильники" sheetId="1" r:id="rId2"/>
    <sheet name="Термосы эмалированные" sheetId="2" r:id="rId3"/>
    <sheet name="Термосы нержавеющие" sheetId="3" r:id="rId4"/>
    <sheet name="Термосы с краном" sheetId="14" r:id="rId5"/>
    <sheet name="Термосы на колесах" sheetId="16" r:id="rId6"/>
    <sheet name="Термосы профессиональные " sheetId="15" r:id="rId7"/>
    <sheet name="Бидоны" sheetId="4" r:id="rId8"/>
    <sheet name="Баки" sheetId="5" r:id="rId9"/>
    <sheet name="Мармиты" sheetId="7" r:id="rId10"/>
    <sheet name="Сыроварни" sheetId="8" r:id="rId11"/>
    <sheet name="Дистилляторы" sheetId="9" r:id="rId12"/>
    <sheet name="ЦКТ" sheetId="10" r:id="rId13"/>
    <sheet name="Комплектующие" sheetId="11" r:id="rId14"/>
    <sheet name="Ремонт кипятильников" sheetId="12" r:id="rId15"/>
  </sheets>
  <calcPr calcId="125725"/>
</workbook>
</file>

<file path=xl/calcChain.xml><?xml version="1.0" encoding="utf-8"?>
<calcChain xmlns="http://schemas.openxmlformats.org/spreadsheetml/2006/main">
  <c r="M3" i="10"/>
  <c r="M3" i="9"/>
  <c r="M3" i="8"/>
  <c r="M3" i="7"/>
  <c r="M3" i="5"/>
  <c r="M3" i="4"/>
  <c r="M3" i="15"/>
  <c r="M3" i="16"/>
  <c r="M3" i="14"/>
  <c r="P14" i="10" l="1"/>
  <c r="O14"/>
  <c r="P13"/>
  <c r="P12"/>
  <c r="P11"/>
  <c r="O13"/>
  <c r="O12"/>
  <c r="O11"/>
  <c r="M13"/>
  <c r="M12"/>
  <c r="M11"/>
  <c r="P23" i="5"/>
  <c r="O23"/>
  <c r="P22"/>
  <c r="P21"/>
  <c r="P20"/>
  <c r="P19"/>
  <c r="P18"/>
  <c r="P17"/>
  <c r="P16"/>
  <c r="P15"/>
  <c r="P14"/>
  <c r="P13"/>
  <c r="P12"/>
  <c r="P11"/>
  <c r="O22"/>
  <c r="O21"/>
  <c r="O20"/>
  <c r="O19"/>
  <c r="O18"/>
  <c r="O17"/>
  <c r="O16"/>
  <c r="O15"/>
  <c r="O14"/>
  <c r="O13"/>
  <c r="O12"/>
  <c r="O11"/>
  <c r="M22"/>
  <c r="M21"/>
  <c r="M20"/>
  <c r="M19"/>
  <c r="M18"/>
  <c r="M11"/>
  <c r="M12"/>
  <c r="M13"/>
  <c r="M14"/>
  <c r="M15"/>
  <c r="M16"/>
  <c r="M17"/>
  <c r="P20" i="4"/>
  <c r="O20"/>
  <c r="P19"/>
  <c r="P18"/>
  <c r="P17"/>
  <c r="P16"/>
  <c r="P15"/>
  <c r="P14"/>
  <c r="P13"/>
  <c r="P12"/>
  <c r="P11"/>
  <c r="O19"/>
  <c r="O18"/>
  <c r="O17"/>
  <c r="O16"/>
  <c r="O15"/>
  <c r="O11"/>
  <c r="O12"/>
  <c r="O13"/>
  <c r="O14"/>
  <c r="M13"/>
  <c r="M11"/>
  <c r="M12"/>
  <c r="M14"/>
  <c r="M15"/>
  <c r="M16"/>
  <c r="M17"/>
  <c r="M18"/>
  <c r="M19"/>
  <c r="P16" i="15"/>
  <c r="P15"/>
  <c r="P14"/>
  <c r="P13"/>
  <c r="P12"/>
  <c r="P11"/>
  <c r="O16"/>
  <c r="O15"/>
  <c r="O14"/>
  <c r="O13"/>
  <c r="O12"/>
  <c r="O11"/>
  <c r="M16"/>
  <c r="M15"/>
  <c r="M14"/>
  <c r="M13"/>
  <c r="M12"/>
  <c r="M11"/>
  <c r="M16" i="14"/>
  <c r="M15"/>
  <c r="P15" s="1"/>
  <c r="M14"/>
  <c r="P14" s="1"/>
  <c r="M13"/>
  <c r="M12"/>
  <c r="P12" s="1"/>
  <c r="M19" i="3"/>
  <c r="M18"/>
  <c r="P18" s="1"/>
  <c r="M17"/>
  <c r="M16"/>
  <c r="P16" s="1"/>
  <c r="M15"/>
  <c r="P15" s="1"/>
  <c r="M14"/>
  <c r="M13"/>
  <c r="M12"/>
  <c r="P12" s="1"/>
  <c r="M19" i="1"/>
  <c r="P19" s="1"/>
  <c r="M18"/>
  <c r="P18" s="1"/>
  <c r="M17"/>
  <c r="M16"/>
  <c r="P16" s="1"/>
  <c r="M15"/>
  <c r="P15" s="1"/>
  <c r="M14"/>
  <c r="P14" s="1"/>
  <c r="M13"/>
  <c r="M12"/>
  <c r="P12" s="1"/>
  <c r="M16" i="2"/>
  <c r="P16" s="1"/>
  <c r="M15"/>
  <c r="M14"/>
  <c r="P14" s="1"/>
  <c r="M13"/>
  <c r="P13" s="1"/>
  <c r="M12"/>
  <c r="M17"/>
  <c r="P17" s="1"/>
  <c r="P14" i="16"/>
  <c r="O14"/>
  <c r="P13"/>
  <c r="P12"/>
  <c r="M12"/>
  <c r="O13"/>
  <c r="O12"/>
  <c r="M13"/>
  <c r="P47" i="14"/>
  <c r="O47"/>
  <c r="P46"/>
  <c r="P45"/>
  <c r="P44"/>
  <c r="P43"/>
  <c r="P42"/>
  <c r="O46"/>
  <c r="O45"/>
  <c r="O44"/>
  <c r="O43"/>
  <c r="O42"/>
  <c r="M44"/>
  <c r="M43"/>
  <c r="M42"/>
  <c r="P16"/>
  <c r="M46"/>
  <c r="M45"/>
  <c r="P13"/>
  <c r="O16"/>
  <c r="O15"/>
  <c r="O14"/>
  <c r="O13"/>
  <c r="O12"/>
  <c r="P19" i="3"/>
  <c r="P17"/>
  <c r="P14"/>
  <c r="P13"/>
  <c r="O19"/>
  <c r="O18"/>
  <c r="O17"/>
  <c r="O16"/>
  <c r="O15"/>
  <c r="O14"/>
  <c r="O13"/>
  <c r="O12"/>
  <c r="P19" i="2"/>
  <c r="P18"/>
  <c r="P15"/>
  <c r="P12"/>
  <c r="O19"/>
  <c r="O18"/>
  <c r="O17"/>
  <c r="O16"/>
  <c r="O15"/>
  <c r="O14"/>
  <c r="O13"/>
  <c r="O12"/>
  <c r="M19"/>
  <c r="M18"/>
  <c r="P17" i="1"/>
  <c r="P13"/>
  <c r="O19"/>
  <c r="O18"/>
  <c r="O17"/>
  <c r="O16"/>
  <c r="O15"/>
  <c r="O14"/>
  <c r="O13"/>
  <c r="O12"/>
  <c r="G38" i="5"/>
  <c r="G31" i="3"/>
  <c r="G24"/>
  <c r="G24" i="2"/>
  <c r="G68" i="1"/>
  <c r="J3" i="11"/>
  <c r="H32"/>
  <c r="H31"/>
  <c r="H30"/>
  <c r="H25"/>
  <c r="H24"/>
  <c r="H23"/>
  <c r="H22"/>
  <c r="H21"/>
  <c r="H20"/>
  <c r="H19"/>
  <c r="H17"/>
  <c r="H16"/>
  <c r="H15"/>
  <c r="H13"/>
  <c r="H12"/>
  <c r="H11"/>
  <c r="H10"/>
  <c r="H9"/>
  <c r="H8"/>
  <c r="H7"/>
  <c r="H6"/>
  <c r="H5"/>
  <c r="H4"/>
  <c r="H3"/>
  <c r="K3" s="1"/>
  <c r="M3" s="1"/>
  <c r="K3" i="10"/>
  <c r="J3"/>
  <c r="G17"/>
  <c r="G10"/>
  <c r="G3"/>
  <c r="J3" i="9"/>
  <c r="G31"/>
  <c r="G24"/>
  <c r="G17"/>
  <c r="G10"/>
  <c r="G3"/>
  <c r="K3" s="1"/>
  <c r="J3" i="8"/>
  <c r="G17"/>
  <c r="G10"/>
  <c r="G3"/>
  <c r="J3" i="7"/>
  <c r="G17"/>
  <c r="G10"/>
  <c r="G3"/>
  <c r="K3" s="1"/>
  <c r="J3" i="5"/>
  <c r="G83"/>
  <c r="G76"/>
  <c r="G69"/>
  <c r="G62"/>
  <c r="G55"/>
  <c r="G45"/>
  <c r="G31"/>
  <c r="G24"/>
  <c r="G17"/>
  <c r="G10"/>
  <c r="G3"/>
  <c r="J3" i="4"/>
  <c r="G55"/>
  <c r="G48"/>
  <c r="G38"/>
  <c r="G31"/>
  <c r="G24"/>
  <c r="G17"/>
  <c r="G10"/>
  <c r="G3"/>
  <c r="K3" s="1"/>
  <c r="J3" i="15"/>
  <c r="G38"/>
  <c r="G31"/>
  <c r="G24"/>
  <c r="G17"/>
  <c r="G10"/>
  <c r="G3"/>
  <c r="J3" i="16"/>
  <c r="G13"/>
  <c r="G3"/>
  <c r="J3" i="14"/>
  <c r="G69"/>
  <c r="G62"/>
  <c r="G55"/>
  <c r="G48"/>
  <c r="G41"/>
  <c r="G31"/>
  <c r="G24"/>
  <c r="G17"/>
  <c r="G10"/>
  <c r="G3"/>
  <c r="J3" i="3"/>
  <c r="G52"/>
  <c r="G45"/>
  <c r="G38"/>
  <c r="G17"/>
  <c r="G10"/>
  <c r="G3"/>
  <c r="J3" i="2"/>
  <c r="G52"/>
  <c r="G45"/>
  <c r="G38"/>
  <c r="G31"/>
  <c r="G17"/>
  <c r="G10"/>
  <c r="G3"/>
  <c r="J3" i="1"/>
  <c r="G80"/>
  <c r="G61"/>
  <c r="G54"/>
  <c r="G47"/>
  <c r="G40"/>
  <c r="G33"/>
  <c r="G26"/>
  <c r="G17"/>
  <c r="G10"/>
  <c r="G3"/>
  <c r="E87" i="5"/>
  <c r="E23" i="10"/>
  <c r="E22"/>
  <c r="E21"/>
  <c r="E20"/>
  <c r="E19"/>
  <c r="E18"/>
  <c r="E16"/>
  <c r="E15"/>
  <c r="E14"/>
  <c r="E13"/>
  <c r="E12"/>
  <c r="E11"/>
  <c r="E9"/>
  <c r="E8"/>
  <c r="E7"/>
  <c r="E6"/>
  <c r="E5"/>
  <c r="E4"/>
  <c r="E37" i="9"/>
  <c r="E36"/>
  <c r="E35"/>
  <c r="E34"/>
  <c r="E33"/>
  <c r="E32"/>
  <c r="E30"/>
  <c r="E29"/>
  <c r="E28"/>
  <c r="E27"/>
  <c r="E26"/>
  <c r="E25"/>
  <c r="E23"/>
  <c r="E22"/>
  <c r="E21"/>
  <c r="E20"/>
  <c r="E19"/>
  <c r="E18"/>
  <c r="E16"/>
  <c r="E15"/>
  <c r="E14"/>
  <c r="E13"/>
  <c r="E12"/>
  <c r="E11"/>
  <c r="E9"/>
  <c r="E8"/>
  <c r="E7"/>
  <c r="E6"/>
  <c r="E5"/>
  <c r="E4"/>
  <c r="E23" i="8"/>
  <c r="E22"/>
  <c r="E21"/>
  <c r="E20"/>
  <c r="E19"/>
  <c r="E18"/>
  <c r="E16"/>
  <c r="E15"/>
  <c r="E14"/>
  <c r="E13"/>
  <c r="E12"/>
  <c r="E11"/>
  <c r="E9"/>
  <c r="E8"/>
  <c r="E7"/>
  <c r="E6"/>
  <c r="E5"/>
  <c r="E4"/>
  <c r="E23" i="7"/>
  <c r="E22"/>
  <c r="E21"/>
  <c r="E20"/>
  <c r="E19"/>
  <c r="E18"/>
  <c r="E16"/>
  <c r="E15"/>
  <c r="E14"/>
  <c r="E13"/>
  <c r="E12"/>
  <c r="E11"/>
  <c r="E9"/>
  <c r="E8"/>
  <c r="E7"/>
  <c r="E6"/>
  <c r="E5"/>
  <c r="E4"/>
  <c r="E89" i="5"/>
  <c r="E88"/>
  <c r="E86"/>
  <c r="E85"/>
  <c r="E84"/>
  <c r="E82"/>
  <c r="E81"/>
  <c r="E80"/>
  <c r="E79"/>
  <c r="E78"/>
  <c r="E77"/>
  <c r="E75"/>
  <c r="E74"/>
  <c r="E73"/>
  <c r="E72"/>
  <c r="E71"/>
  <c r="E70"/>
  <c r="E68"/>
  <c r="E67"/>
  <c r="E66"/>
  <c r="E65"/>
  <c r="E64"/>
  <c r="E63"/>
  <c r="E61"/>
  <c r="E60"/>
  <c r="E59"/>
  <c r="E58"/>
  <c r="E57"/>
  <c r="E56"/>
  <c r="E51"/>
  <c r="E50"/>
  <c r="E49"/>
  <c r="E48"/>
  <c r="E47"/>
  <c r="E46"/>
  <c r="E44"/>
  <c r="E43"/>
  <c r="E42"/>
  <c r="E41"/>
  <c r="E40"/>
  <c r="E39"/>
  <c r="E37"/>
  <c r="E36"/>
  <c r="E35"/>
  <c r="E34"/>
  <c r="E33"/>
  <c r="E32"/>
  <c r="E30"/>
  <c r="E29"/>
  <c r="E28"/>
  <c r="E27"/>
  <c r="E26"/>
  <c r="E25"/>
  <c r="E23"/>
  <c r="E22"/>
  <c r="E21"/>
  <c r="E20"/>
  <c r="E19"/>
  <c r="E18"/>
  <c r="E16"/>
  <c r="E15"/>
  <c r="E14"/>
  <c r="E13"/>
  <c r="E12"/>
  <c r="E11"/>
  <c r="E9"/>
  <c r="E8"/>
  <c r="E7"/>
  <c r="E6"/>
  <c r="E5"/>
  <c r="E4"/>
  <c r="E61" i="4"/>
  <c r="E60"/>
  <c r="E59"/>
  <c r="E58"/>
  <c r="E57"/>
  <c r="E56"/>
  <c r="E54"/>
  <c r="E53"/>
  <c r="E52"/>
  <c r="E51"/>
  <c r="E50"/>
  <c r="E49"/>
  <c r="E44"/>
  <c r="E43"/>
  <c r="E42"/>
  <c r="E41"/>
  <c r="E40"/>
  <c r="E39"/>
  <c r="E37"/>
  <c r="E36"/>
  <c r="E35"/>
  <c r="E34"/>
  <c r="E33"/>
  <c r="E32"/>
  <c r="E30"/>
  <c r="E29"/>
  <c r="E28"/>
  <c r="E27"/>
  <c r="E26"/>
  <c r="E25"/>
  <c r="E23"/>
  <c r="E22"/>
  <c r="E21"/>
  <c r="E20"/>
  <c r="E19"/>
  <c r="E18"/>
  <c r="E16"/>
  <c r="E15"/>
  <c r="E14"/>
  <c r="E13"/>
  <c r="E12"/>
  <c r="E11"/>
  <c r="E9"/>
  <c r="E8"/>
  <c r="E7"/>
  <c r="E6"/>
  <c r="E5"/>
  <c r="E4"/>
  <c r="P17" i="15" l="1"/>
  <c r="O17"/>
  <c r="K3"/>
  <c r="F2" i="17"/>
  <c r="P17" i="14"/>
  <c r="O17"/>
  <c r="P20" i="3"/>
  <c r="O20"/>
  <c r="P20" i="2"/>
  <c r="O20"/>
  <c r="P21" i="1"/>
  <c r="O21"/>
  <c r="K3" i="16"/>
  <c r="K3" i="8"/>
  <c r="K3" i="5"/>
  <c r="K3" i="14"/>
  <c r="K3" i="3"/>
  <c r="M3" s="1"/>
  <c r="K3" i="1"/>
  <c r="M3" s="1"/>
  <c r="K3" i="2"/>
  <c r="M3" s="1"/>
  <c r="E44" i="15"/>
  <c r="E43"/>
  <c r="E42"/>
  <c r="E41"/>
  <c r="E40"/>
  <c r="E39"/>
  <c r="E37"/>
  <c r="E36"/>
  <c r="E35"/>
  <c r="E34"/>
  <c r="E33"/>
  <c r="E32"/>
  <c r="E30"/>
  <c r="E29"/>
  <c r="E28"/>
  <c r="E27"/>
  <c r="E26"/>
  <c r="E25"/>
  <c r="E23"/>
  <c r="E22"/>
  <c r="E21"/>
  <c r="E20"/>
  <c r="E19"/>
  <c r="E18"/>
  <c r="E16"/>
  <c r="E15"/>
  <c r="E14"/>
  <c r="E13"/>
  <c r="E12"/>
  <c r="E11"/>
  <c r="E9"/>
  <c r="E8"/>
  <c r="E7"/>
  <c r="E6"/>
  <c r="E5"/>
  <c r="E4"/>
  <c r="E19" i="16"/>
  <c r="E18"/>
  <c r="E17"/>
  <c r="E16"/>
  <c r="E15"/>
  <c r="E14"/>
  <c r="E9"/>
  <c r="E8"/>
  <c r="E7"/>
  <c r="E6"/>
  <c r="E5"/>
  <c r="E4"/>
  <c r="E75" i="14"/>
  <c r="E74"/>
  <c r="E73"/>
  <c r="E72"/>
  <c r="E71"/>
  <c r="E70"/>
  <c r="E68"/>
  <c r="E67"/>
  <c r="E66"/>
  <c r="E65"/>
  <c r="E64"/>
  <c r="E63"/>
  <c r="E61"/>
  <c r="E60"/>
  <c r="E59"/>
  <c r="E58"/>
  <c r="E57"/>
  <c r="E56"/>
  <c r="E54"/>
  <c r="E53"/>
  <c r="E52"/>
  <c r="E51"/>
  <c r="E50"/>
  <c r="E49"/>
  <c r="E47"/>
  <c r="E46"/>
  <c r="E45"/>
  <c r="E44"/>
  <c r="E43"/>
  <c r="E42"/>
  <c r="E37"/>
  <c r="E36"/>
  <c r="E35"/>
  <c r="E34"/>
  <c r="E33"/>
  <c r="E32"/>
  <c r="E30"/>
  <c r="E29"/>
  <c r="E28"/>
  <c r="E27"/>
  <c r="E26"/>
  <c r="E25"/>
  <c r="E23"/>
  <c r="E22"/>
  <c r="E21"/>
  <c r="E20"/>
  <c r="E19"/>
  <c r="E18"/>
  <c r="E16"/>
  <c r="E15"/>
  <c r="E14"/>
  <c r="E13"/>
  <c r="E12"/>
  <c r="E11"/>
  <c r="E9"/>
  <c r="E8"/>
  <c r="E7"/>
  <c r="E6"/>
  <c r="E5"/>
  <c r="E4"/>
  <c r="E74" i="1"/>
  <c r="E73"/>
  <c r="E72"/>
  <c r="E71"/>
  <c r="E70"/>
  <c r="E69"/>
  <c r="E67"/>
  <c r="E66"/>
  <c r="E65"/>
  <c r="E64"/>
  <c r="E63"/>
  <c r="E62"/>
  <c r="E60"/>
  <c r="E59"/>
  <c r="E58"/>
  <c r="E57"/>
  <c r="E56"/>
  <c r="E55"/>
  <c r="E53"/>
  <c r="E52"/>
  <c r="E51"/>
  <c r="E50"/>
  <c r="E49"/>
  <c r="E48"/>
  <c r="E46"/>
  <c r="E45"/>
  <c r="E44"/>
  <c r="E43"/>
  <c r="E42"/>
  <c r="E41"/>
  <c r="E39"/>
  <c r="E38"/>
  <c r="E37"/>
  <c r="E36"/>
  <c r="E35"/>
  <c r="E34"/>
  <c r="E32"/>
  <c r="E31"/>
  <c r="E30"/>
  <c r="E29"/>
  <c r="E28"/>
  <c r="E27"/>
  <c r="E23"/>
  <c r="E22"/>
  <c r="E21"/>
  <c r="E20"/>
  <c r="E19"/>
  <c r="E18"/>
  <c r="E16"/>
  <c r="E15"/>
  <c r="E14"/>
  <c r="E13"/>
  <c r="E12"/>
  <c r="E11"/>
  <c r="E9"/>
  <c r="E8"/>
  <c r="E7"/>
  <c r="E6"/>
  <c r="E5"/>
  <c r="E4"/>
  <c r="E4" i="3"/>
  <c r="E58"/>
  <c r="E57"/>
  <c r="E56"/>
  <c r="E55"/>
  <c r="E54"/>
  <c r="E53"/>
  <c r="E51"/>
  <c r="E50"/>
  <c r="E49"/>
  <c r="E48"/>
  <c r="E47"/>
  <c r="E46"/>
  <c r="E44"/>
  <c r="E43"/>
  <c r="E42"/>
  <c r="E41"/>
  <c r="E40"/>
  <c r="E39"/>
  <c r="E37"/>
  <c r="E36"/>
  <c r="E35"/>
  <c r="E34"/>
  <c r="E33"/>
  <c r="E32"/>
  <c r="E30"/>
  <c r="E29"/>
  <c r="E28"/>
  <c r="E27"/>
  <c r="E26"/>
  <c r="E25"/>
  <c r="E23"/>
  <c r="E22"/>
  <c r="E21"/>
  <c r="E20"/>
  <c r="E19"/>
  <c r="E18"/>
  <c r="E16"/>
  <c r="E15"/>
  <c r="E14"/>
  <c r="E13"/>
  <c r="E12"/>
  <c r="E11"/>
  <c r="E9"/>
  <c r="E8"/>
  <c r="E7"/>
  <c r="E6"/>
  <c r="E5"/>
  <c r="E58" i="2"/>
  <c r="E57"/>
  <c r="E56"/>
  <c r="E55"/>
  <c r="E54"/>
  <c r="E53"/>
  <c r="E51"/>
  <c r="E50"/>
  <c r="E49"/>
  <c r="E48"/>
  <c r="E47"/>
  <c r="E46"/>
  <c r="E44"/>
  <c r="E43"/>
  <c r="E42"/>
  <c r="E41"/>
  <c r="E40"/>
  <c r="E39"/>
  <c r="E37"/>
  <c r="E36"/>
  <c r="E35"/>
  <c r="E34"/>
  <c r="E33"/>
  <c r="E32"/>
  <c r="E30"/>
  <c r="E29"/>
  <c r="E28"/>
  <c r="E27"/>
  <c r="E26"/>
  <c r="E25"/>
  <c r="E23"/>
  <c r="E22"/>
  <c r="E21"/>
  <c r="E20"/>
  <c r="E19"/>
  <c r="E18"/>
  <c r="E16"/>
  <c r="E15"/>
  <c r="E14"/>
  <c r="E13"/>
  <c r="E12"/>
  <c r="E11"/>
  <c r="E9"/>
  <c r="E8"/>
  <c r="E7"/>
  <c r="E6"/>
  <c r="E5"/>
  <c r="E4"/>
  <c r="G9" i="17" l="1"/>
  <c r="F9"/>
  <c r="G2"/>
  <c r="D6" l="1"/>
  <c r="G6" s="1"/>
</calcChain>
</file>

<file path=xl/sharedStrings.xml><?xml version="1.0" encoding="utf-8"?>
<sst xmlns="http://schemas.openxmlformats.org/spreadsheetml/2006/main" count="1521" uniqueCount="233">
  <si>
    <t>№п/п</t>
  </si>
  <si>
    <t>Наименование</t>
  </si>
  <si>
    <t>КНЭ-50/100</t>
  </si>
  <si>
    <t>—</t>
  </si>
  <si>
    <t>-</t>
  </si>
  <si>
    <t>КНЭ-50/100Б</t>
  </si>
  <si>
    <t>КНЭ-25</t>
  </si>
  <si>
    <t>Кипятильник Электрический Непрерывного Действия КНЭ</t>
  </si>
  <si>
    <t>Кипятильник Наливной КНА с автовыключением и режимом поддержания температуры</t>
  </si>
  <si>
    <t>№ п/п</t>
  </si>
  <si>
    <t>Количество,шт.</t>
  </si>
  <si>
    <t>КНА-4</t>
  </si>
  <si>
    <t>КНА-6</t>
  </si>
  <si>
    <t>КНА-10</t>
  </si>
  <si>
    <t>КНА-15</t>
  </si>
  <si>
    <t>КНА-25</t>
  </si>
  <si>
    <t>КНА-40</t>
  </si>
  <si>
    <t>КНА-60</t>
  </si>
  <si>
    <t>Термос Армейский ТГ эмалированный с нержавеющей емкостью</t>
  </si>
  <si>
    <t>Ед.измерения</t>
  </si>
  <si>
    <t>ТГ-4</t>
  </si>
  <si>
    <t>ТГ-6</t>
  </si>
  <si>
    <t>ТГ-9</t>
  </si>
  <si>
    <t>ТГ-12</t>
  </si>
  <si>
    <t>ТГ-12 с боковыми ручками</t>
  </si>
  <si>
    <t>ТГ-18</t>
  </si>
  <si>
    <t>ТГ-24/ТГ-25</t>
  </si>
  <si>
    <t>ТГ-36</t>
  </si>
  <si>
    <t>Цена с НДС/без НДС</t>
  </si>
  <si>
    <t>Термос Армейский ТГ полностью нержавеющий.</t>
  </si>
  <si>
    <t>ТГн-4</t>
  </si>
  <si>
    <t>ТГн-6</t>
  </si>
  <si>
    <t>ТГн-9</t>
  </si>
  <si>
    <t>ТГн-12</t>
  </si>
  <si>
    <t>ТГн-12 с боковыми ручками</t>
  </si>
  <si>
    <t>ТГн-18</t>
  </si>
  <si>
    <t>ТГн-24/ТГн-25</t>
  </si>
  <si>
    <t>ТГн-36</t>
  </si>
  <si>
    <t>БДН-6</t>
  </si>
  <si>
    <t>БДН-9</t>
  </si>
  <si>
    <t>БДН-12</t>
  </si>
  <si>
    <t>БДН-18</t>
  </si>
  <si>
    <t>БДН-24</t>
  </si>
  <si>
    <t>БДН-40</t>
  </si>
  <si>
    <t>БД-25</t>
  </si>
  <si>
    <t>БД-40</t>
  </si>
  <si>
    <t>БП-10</t>
  </si>
  <si>
    <t>БП-15</t>
  </si>
  <si>
    <t>БП-25</t>
  </si>
  <si>
    <t>БП-30</t>
  </si>
  <si>
    <t>БП-40</t>
  </si>
  <si>
    <t>БП-60</t>
  </si>
  <si>
    <t>БП-70</t>
  </si>
  <si>
    <t>БПн-10</t>
  </si>
  <si>
    <t>БПн-15</t>
  </si>
  <si>
    <t>БПн-25</t>
  </si>
  <si>
    <t>БПн-30</t>
  </si>
  <si>
    <t>БПн-40</t>
  </si>
  <si>
    <t>М-6</t>
  </si>
  <si>
    <t>М-9</t>
  </si>
  <si>
    <t>М-12</t>
  </si>
  <si>
    <t>С-12</t>
  </si>
  <si>
    <t>С-18</t>
  </si>
  <si>
    <t>С-24</t>
  </si>
  <si>
    <t>Подставка под кипятильники и т.д</t>
  </si>
  <si>
    <t>Подставка</t>
  </si>
  <si>
    <t>от 1 шт.</t>
  </si>
  <si>
    <t>Подставка под кипятильники</t>
  </si>
  <si>
    <t>Размер подставки, мм.</t>
  </si>
  <si>
    <t>Длина</t>
  </si>
  <si>
    <t>Ширина</t>
  </si>
  <si>
    <t>Высота</t>
  </si>
  <si>
    <t>Дистиллятор электрический, "Самогонный аппарат - КАСКАД"</t>
  </si>
  <si>
    <t>ДЭ-1 (24 литра)</t>
  </si>
  <si>
    <t>ДЭ-2 (12 литров)</t>
  </si>
  <si>
    <t>ДЭ-3 (36 литров)</t>
  </si>
  <si>
    <t>Перегонный куб ДЭ-4 (60 литров)</t>
  </si>
  <si>
    <t>Комплектующие</t>
  </si>
  <si>
    <t>ЕД.измерения</t>
  </si>
  <si>
    <t>шт</t>
  </si>
  <si>
    <t>Датчик сухого хода для КНЭ</t>
  </si>
  <si>
    <t>Автоматика для КНЭ-50/100, КНЭ-50/100Б</t>
  </si>
  <si>
    <t>Автоматика универсальная выносная</t>
  </si>
  <si>
    <t>комплект</t>
  </si>
  <si>
    <t>Кран латунный хромированный для горячей воды с диаметром резьбы 16 мм и шаг 1,5 мм</t>
  </si>
  <si>
    <t>Ремонт Кипятильников любых производителей</t>
  </si>
  <si>
    <t>Наименование работ</t>
  </si>
  <si>
    <t>Очистка/промывка (1 час)</t>
  </si>
  <si>
    <t>н/ч</t>
  </si>
  <si>
    <t>Полная диагностика (2 часа)</t>
  </si>
  <si>
    <t>Замена тэнов (от 1 часа)</t>
  </si>
  <si>
    <t>Замена датчика (от 1 часа)</t>
  </si>
  <si>
    <t>Замена автоматики (от 2 часов)</t>
  </si>
  <si>
    <t>Количество</t>
  </si>
  <si>
    <t>Крышка малая (Ø внутренний 248 мм, Ø наружный 250 мм) толщина стали 0.5 мм</t>
  </si>
  <si>
    <t>шт.</t>
  </si>
  <si>
    <t>Крышка средняя (Ø внутренний 312 мм, Ø наружный 315 мм) толщина стали 0.5 мм</t>
  </si>
  <si>
    <t>Крышка большая (Ø внутренний 398 мм, Ø наружный 400 мм) толщина стали 0.8 мм</t>
  </si>
  <si>
    <t>Кран металлический 1/2"</t>
  </si>
  <si>
    <t>БИДОН (ФЛЯГА) нержавеющий БДН (новый).</t>
  </si>
  <si>
    <t>Бидон (Фляга) нержавеющий БД.</t>
  </si>
  <si>
    <t>Бак нержавеющий с краном и крышкой БП.</t>
  </si>
  <si>
    <t>Мармит электрический.</t>
  </si>
  <si>
    <t>Сыроварня электрическая.</t>
  </si>
  <si>
    <t>Цилиндроконический пивной танк</t>
  </si>
  <si>
    <t>Попловковое устройство КНЭ</t>
  </si>
  <si>
    <t>ТП-6</t>
  </si>
  <si>
    <t>ТП-10</t>
  </si>
  <si>
    <t>ТП-15</t>
  </si>
  <si>
    <t>ТП-20</t>
  </si>
  <si>
    <t>ТП-25</t>
  </si>
  <si>
    <t>ТП-4</t>
  </si>
  <si>
    <t>ТЭН-76 для КНЭ-50/100,КНЭ-50/100Б</t>
  </si>
  <si>
    <t xml:space="preserve">Тэн-91 на КНА 2 кВт </t>
  </si>
  <si>
    <t xml:space="preserve">Тэн-107 на КНА 3 кВт </t>
  </si>
  <si>
    <t>Крышки нержавеющие для баков,бидонов, кипятильников, ЦКТ.</t>
  </si>
  <si>
    <t>Термос Армейский ТГ эмалированный с нержавеющей емкостью и краном.</t>
  </si>
  <si>
    <t>Термос Армейский ТГн полностью нержавеющий с краном.</t>
  </si>
  <si>
    <t>Сумма, руб.</t>
  </si>
  <si>
    <t>651 000 и выше</t>
  </si>
  <si>
    <t>0-30 000</t>
  </si>
  <si>
    <t>31 000-80 000</t>
  </si>
  <si>
    <t>81 000-150 000</t>
  </si>
  <si>
    <t>151 000-300 000</t>
  </si>
  <si>
    <t>301 000-450 000</t>
  </si>
  <si>
    <t>451 000-650 000</t>
  </si>
  <si>
    <t>Сумма</t>
  </si>
  <si>
    <t>Скидка</t>
  </si>
  <si>
    <t>451 000-600 000</t>
  </si>
  <si>
    <t>601 000 и выше</t>
  </si>
  <si>
    <t>81 000-150 00</t>
  </si>
  <si>
    <t>Термос Армейский ТГ эмалированный с нержавеющей емкостью на колесах.</t>
  </si>
  <si>
    <t>Термос Армейский ТГн полностью нержавеющий на колесах.</t>
  </si>
  <si>
    <t>ТГ-36 на колесах</t>
  </si>
  <si>
    <t>Бак нержавеющий с краном, крышкой, литой подставкой на резиновых ножках БПн.</t>
  </si>
  <si>
    <t>ЦКТ-40</t>
  </si>
  <si>
    <t>ЦКТ-60</t>
  </si>
  <si>
    <t>ЦКТ-80</t>
  </si>
  <si>
    <t>ТГн-36 на колесах</t>
  </si>
  <si>
    <t xml:space="preserve">ДЭ-4 (60 литров) </t>
  </si>
  <si>
    <t>Цена с НДС 22%</t>
  </si>
  <si>
    <t>Цена НДС 22%</t>
  </si>
  <si>
    <t>Ø 400 мм. (БП-40/60/70), (ЦКТ-40/60/80), (БДН-40)</t>
  </si>
  <si>
    <t>малое Ø 245 мм. (ТГ-4/6/9/12/18), (БП-10), (БДН-4/6/9/12/18), (БД-25/40)</t>
  </si>
  <si>
    <t>большое Ø 313 мм. (ТГ-24/36), (БП-15/25/30), (БДН-24)</t>
  </si>
  <si>
    <t>Датчик сухого хода для КНА выпуск до 2026 года</t>
  </si>
  <si>
    <t>Датчик сухого хода для КНА в сборе выпуск до 2026 года</t>
  </si>
  <si>
    <t>Датчик температуры для КНА в сборе выпуск с 2026 года</t>
  </si>
  <si>
    <t>Уплотнительное кольцо на ТГ выпуск до марта 2026 года</t>
  </si>
  <si>
    <t>малое Ø 245 мм. (4/6/9/12/18) литров</t>
  </si>
  <si>
    <t>Уплотнительное кольцо на ТГ/ТГн выпуск с марта 2026 года</t>
  </si>
  <si>
    <t>большое Ø 313 мм. (24/25/36) литров</t>
  </si>
  <si>
    <t xml:space="preserve">Автоматика для КНА-4/6/10/15/25/40/60 </t>
  </si>
  <si>
    <t>Резиновое основание для ТГ/ТГн-4/6/9/12/18</t>
  </si>
  <si>
    <t>Резиновое основание для ТГ/ТГн-24/25/36</t>
  </si>
  <si>
    <t>Фото</t>
  </si>
  <si>
    <t xml:space="preserve">Цена с НДС </t>
  </si>
  <si>
    <t>Цена с НДС</t>
  </si>
  <si>
    <t>Датчик сухого хода для КНА  выпуск с 2026 года</t>
  </si>
  <si>
    <t>Колическтво</t>
  </si>
  <si>
    <t>Итого,шт.</t>
  </si>
  <si>
    <t>Итого сумма</t>
  </si>
  <si>
    <t>Сумма с учетом скидки</t>
  </si>
  <si>
    <t>Итого сумма без скидки</t>
  </si>
  <si>
    <t>Скидка согласно сумме (поставить)</t>
  </si>
  <si>
    <t>Скидка в рублях</t>
  </si>
  <si>
    <t>Наименование изделия</t>
  </si>
  <si>
    <t>Объем</t>
  </si>
  <si>
    <t xml:space="preserve">Вес </t>
  </si>
  <si>
    <t>КНЭ-50/100 Б</t>
  </si>
  <si>
    <t>Размер без упаковки</t>
  </si>
  <si>
    <t>Вес</t>
  </si>
  <si>
    <t>315±5 мм.</t>
  </si>
  <si>
    <t>245±5 мм.</t>
  </si>
  <si>
    <t>480±5 мм.</t>
  </si>
  <si>
    <t>375±5 мм.</t>
  </si>
  <si>
    <t>305±5 мм.</t>
  </si>
  <si>
    <t>550±5 мм.</t>
  </si>
  <si>
    <t>310±5 мм.</t>
  </si>
  <si>
    <t>410±5 мм.</t>
  </si>
  <si>
    <t>430±5 мм.</t>
  </si>
  <si>
    <t>580±5 мм.</t>
  </si>
  <si>
    <t>500±5 мм.</t>
  </si>
  <si>
    <t>390±5 мм.</t>
  </si>
  <si>
    <t>560±5 мм.</t>
  </si>
  <si>
    <t>740±5 мм.</t>
  </si>
  <si>
    <t>Размер и вес в упаковки</t>
  </si>
  <si>
    <t>Общий вес</t>
  </si>
  <si>
    <t>общий объем</t>
  </si>
  <si>
    <t>Общий объем</t>
  </si>
  <si>
    <t>ТГ-24</t>
  </si>
  <si>
    <t>ТГн-24</t>
  </si>
  <si>
    <t>320±5 мм.</t>
  </si>
  <si>
    <t>290±5 мм.</t>
  </si>
  <si>
    <t>345±5 мм.</t>
  </si>
  <si>
    <t>415±5 мм.</t>
  </si>
  <si>
    <t>420±5 мм.</t>
  </si>
  <si>
    <t>495±5 мм.</t>
  </si>
  <si>
    <t>385±5 мм.</t>
  </si>
  <si>
    <t>515±5 мм.</t>
  </si>
  <si>
    <t>660±5 мм.</t>
  </si>
  <si>
    <t>Размер и вес в упаковке</t>
  </si>
  <si>
    <t>Общий Вес</t>
  </si>
  <si>
    <t>Итого:</t>
  </si>
  <si>
    <t>Размер и вес без упаковки</t>
  </si>
  <si>
    <t>БДН-4</t>
  </si>
  <si>
    <t>235±5 мм.</t>
  </si>
  <si>
    <t>194±5 мм.</t>
  </si>
  <si>
    <t>240±5 мм.</t>
  </si>
  <si>
    <t>275±5 мм.</t>
  </si>
  <si>
    <t>350±5 мм.</t>
  </si>
  <si>
    <t>295±5 мм.</t>
  </si>
  <si>
    <t>485±5 мм.</t>
  </si>
  <si>
    <t>505±5 мм.</t>
  </si>
  <si>
    <t>395±5 мм.</t>
  </si>
  <si>
    <t>450±5 мм.</t>
  </si>
  <si>
    <t>665±5 мм.</t>
  </si>
  <si>
    <t>330±5 мм.</t>
  </si>
  <si>
    <t>300±5 мм.</t>
  </si>
  <si>
    <t>445±5 мм.</t>
  </si>
  <si>
    <t>540±5 мм.</t>
  </si>
  <si>
    <t>610±5 мм.</t>
  </si>
  <si>
    <t>700±5 мм.</t>
  </si>
  <si>
    <t>690±5 мм.</t>
  </si>
  <si>
    <t>Размеры и вес в упаковке</t>
  </si>
  <si>
    <t>520±5 мм.</t>
  </si>
  <si>
    <t>400±5 мм.</t>
  </si>
  <si>
    <t>870±5 мм.</t>
  </si>
  <si>
    <t>1070±5 мм.</t>
  </si>
  <si>
    <t>1240±5 мм.</t>
  </si>
  <si>
    <t>Общий объем м3</t>
  </si>
  <si>
    <t>Общий вес, кг.</t>
  </si>
  <si>
    <t>Итого со скидкой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</si>
</sst>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#,##0\ &quot;₽&quot;"/>
    <numFmt numFmtId="165" formatCode="_-* #,##0\ [$₽-419]_-;\-* #,##0\ [$₽-419]_-;_-* &quot;-&quot;??\ [$₽-419]_-;_-@_-"/>
    <numFmt numFmtId="166" formatCode="0.000"/>
  </numFmts>
  <fonts count="15">
    <font>
      <sz val="11"/>
      <color theme="1"/>
      <name val="Calibri"/>
      <family val="2"/>
      <charset val="204"/>
      <scheme val="minor"/>
    </font>
    <font>
      <sz val="11"/>
      <color rgb="FF000000"/>
      <name val="Garamond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ешь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.5"/>
      <color rgb="FF000000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5353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EACA6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4" fillId="4" borderId="5" applyNumberFormat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4">
    <xf numFmtId="0" fontId="0" fillId="0" borderId="0" xfId="0"/>
    <xf numFmtId="49" fontId="0" fillId="0" borderId="0" xfId="0" applyNumberFormat="1"/>
    <xf numFmtId="0" fontId="1" fillId="3" borderId="0" xfId="0" applyFont="1" applyFill="1" applyBorder="1" applyAlignment="1">
      <alignment horizontal="left" wrapText="1" indent="1"/>
    </xf>
    <xf numFmtId="49" fontId="1" fillId="3" borderId="0" xfId="0" applyNumberFormat="1" applyFont="1" applyFill="1" applyBorder="1" applyAlignment="1">
      <alignment horizontal="left" wrapText="1" indent="1"/>
    </xf>
    <xf numFmtId="4" fontId="1" fillId="3" borderId="0" xfId="0" applyNumberFormat="1" applyFont="1" applyFill="1" applyBorder="1" applyAlignment="1">
      <alignment horizontal="left" wrapText="1" indent="1"/>
    </xf>
    <xf numFmtId="49" fontId="0" fillId="0" borderId="0" xfId="0" applyNumberFormat="1" applyBorder="1"/>
    <xf numFmtId="0" fontId="0" fillId="0" borderId="2" xfId="0" applyBorder="1"/>
    <xf numFmtId="3" fontId="5" fillId="3" borderId="1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49" fontId="7" fillId="0" borderId="0" xfId="0" applyNumberFormat="1" applyFont="1"/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49" fontId="6" fillId="3" borderId="1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6" fillId="3" borderId="0" xfId="0" applyFont="1" applyFill="1" applyBorder="1" applyAlignment="1">
      <alignment horizontal="center" wrapText="1"/>
    </xf>
    <xf numFmtId="3" fontId="5" fillId="3" borderId="0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9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wrapText="1"/>
    </xf>
    <xf numFmtId="3" fontId="5" fillId="5" borderId="1" xfId="0" applyNumberFormat="1" applyFont="1" applyFill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49" fontId="9" fillId="4" borderId="5" xfId="1" applyNumberFormat="1" applyFont="1" applyAlignment="1">
      <alignment horizontal="center"/>
    </xf>
    <xf numFmtId="9" fontId="9" fillId="4" borderId="5" xfId="1" applyNumberFormat="1" applyFont="1" applyAlignment="1">
      <alignment horizontal="center"/>
    </xf>
    <xf numFmtId="49" fontId="9" fillId="4" borderId="6" xfId="1" applyNumberFormat="1" applyFont="1" applyBorder="1" applyAlignment="1">
      <alignment horizontal="center"/>
    </xf>
    <xf numFmtId="9" fontId="9" fillId="4" borderId="6" xfId="1" applyNumberFormat="1" applyFont="1" applyBorder="1" applyAlignment="1">
      <alignment horizontal="center"/>
    </xf>
    <xf numFmtId="49" fontId="9" fillId="4" borderId="10" xfId="1" applyNumberFormat="1" applyFont="1" applyBorder="1" applyAlignment="1">
      <alignment horizontal="center"/>
    </xf>
    <xf numFmtId="9" fontId="9" fillId="4" borderId="10" xfId="1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/>
    <xf numFmtId="9" fontId="9" fillId="4" borderId="14" xfId="1" applyNumberFormat="1" applyFont="1" applyBorder="1" applyAlignment="1">
      <alignment horizontal="center"/>
    </xf>
    <xf numFmtId="9" fontId="9" fillId="4" borderId="13" xfId="1" applyNumberFormat="1" applyFont="1" applyBorder="1" applyAlignment="1">
      <alignment horizontal="center"/>
    </xf>
    <xf numFmtId="49" fontId="9" fillId="4" borderId="8" xfId="1" applyNumberFormat="1" applyFont="1" applyBorder="1" applyAlignment="1">
      <alignment horizontal="center"/>
    </xf>
    <xf numFmtId="49" fontId="9" fillId="4" borderId="15" xfId="1" applyNumberFormat="1" applyFont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64" fontId="5" fillId="5" borderId="1" xfId="0" applyNumberFormat="1" applyFont="1" applyFill="1" applyBorder="1" applyAlignment="1">
      <alignment horizontal="center" vertical="center" wrapText="1"/>
    </xf>
    <xf numFmtId="49" fontId="9" fillId="4" borderId="16" xfId="1" applyNumberFormat="1" applyFont="1" applyBorder="1" applyAlignment="1">
      <alignment horizontal="center"/>
    </xf>
    <xf numFmtId="49" fontId="9" fillId="4" borderId="17" xfId="1" applyNumberFormat="1" applyFont="1" applyBorder="1" applyAlignment="1">
      <alignment horizontal="center"/>
    </xf>
    <xf numFmtId="49" fontId="9" fillId="4" borderId="18" xfId="1" applyNumberFormat="1" applyFont="1" applyBorder="1" applyAlignment="1">
      <alignment horizontal="center"/>
    </xf>
    <xf numFmtId="9" fontId="9" fillId="4" borderId="19" xfId="1" applyNumberFormat="1" applyFont="1" applyBorder="1" applyAlignment="1">
      <alignment horizontal="center"/>
    </xf>
    <xf numFmtId="0" fontId="13" fillId="4" borderId="5" xfId="1" applyFont="1" applyAlignment="1">
      <alignment horizontal="center"/>
    </xf>
    <xf numFmtId="166" fontId="13" fillId="4" borderId="5" xfId="1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2" fillId="0" borderId="20" xfId="0" applyFont="1" applyBorder="1" applyAlignment="1">
      <alignment horizontal="center"/>
    </xf>
    <xf numFmtId="166" fontId="12" fillId="0" borderId="2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13" fillId="4" borderId="24" xfId="1" applyNumberFormat="1" applyFont="1" applyBorder="1" applyAlignment="1">
      <alignment horizontal="center"/>
    </xf>
    <xf numFmtId="0" fontId="9" fillId="4" borderId="5" xfId="1" applyFont="1" applyAlignment="1">
      <alignment horizontal="center"/>
    </xf>
    <xf numFmtId="166" fontId="9" fillId="4" borderId="5" xfId="1" applyNumberFormat="1" applyFont="1" applyAlignment="1">
      <alignment horizontal="center"/>
    </xf>
    <xf numFmtId="0" fontId="14" fillId="4" borderId="5" xfId="1" applyFont="1" applyAlignment="1">
      <alignment horizontal="center"/>
    </xf>
    <xf numFmtId="166" fontId="14" fillId="4" borderId="5" xfId="1" applyNumberFormat="1" applyFont="1" applyAlignment="1">
      <alignment horizontal="center"/>
    </xf>
    <xf numFmtId="49" fontId="14" fillId="4" borderId="5" xfId="1" applyNumberFormat="1" applyFont="1" applyAlignment="1">
      <alignment horizontal="center"/>
    </xf>
    <xf numFmtId="166" fontId="14" fillId="4" borderId="24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8" borderId="5" xfId="1" applyFont="1" applyFill="1" applyAlignment="1">
      <alignment horizontal="center"/>
    </xf>
    <xf numFmtId="166" fontId="14" fillId="8" borderId="5" xfId="1" applyNumberFormat="1" applyFont="1" applyFill="1" applyAlignment="1">
      <alignment horizontal="center"/>
    </xf>
    <xf numFmtId="0" fontId="2" fillId="8" borderId="20" xfId="0" applyFont="1" applyFill="1" applyBorder="1" applyAlignment="1">
      <alignment horizontal="center"/>
    </xf>
    <xf numFmtId="166" fontId="2" fillId="8" borderId="20" xfId="0" applyNumberFormat="1" applyFont="1" applyFill="1" applyBorder="1" applyAlignment="1">
      <alignment horizontal="center"/>
    </xf>
    <xf numFmtId="0" fontId="2" fillId="0" borderId="1" xfId="0" applyFont="1" applyBorder="1"/>
    <xf numFmtId="166" fontId="2" fillId="0" borderId="23" xfId="0" applyNumberFormat="1" applyFont="1" applyBorder="1" applyAlignment="1">
      <alignment horizontal="center"/>
    </xf>
    <xf numFmtId="166" fontId="2" fillId="0" borderId="20" xfId="0" applyNumberFormat="1" applyFont="1" applyBorder="1" applyAlignment="1">
      <alignment horizontal="center"/>
    </xf>
    <xf numFmtId="0" fontId="9" fillId="4" borderId="5" xfId="1" applyFont="1"/>
    <xf numFmtId="0" fontId="14" fillId="4" borderId="5" xfId="1" applyFont="1"/>
    <xf numFmtId="0" fontId="12" fillId="0" borderId="20" xfId="0" applyFont="1" applyBorder="1"/>
    <xf numFmtId="0" fontId="9" fillId="0" borderId="0" xfId="1" applyFont="1" applyFill="1" applyBorder="1"/>
    <xf numFmtId="0" fontId="9" fillId="4" borderId="27" xfId="1" applyFont="1" applyBorder="1" applyAlignment="1">
      <alignment horizontal="center"/>
    </xf>
    <xf numFmtId="0" fontId="9" fillId="4" borderId="6" xfId="1" applyFont="1" applyBorder="1" applyAlignment="1">
      <alignment horizontal="center"/>
    </xf>
    <xf numFmtId="166" fontId="9" fillId="4" borderId="6" xfId="1" applyNumberFormat="1" applyFont="1" applyBorder="1" applyAlignment="1">
      <alignment horizontal="center"/>
    </xf>
    <xf numFmtId="166" fontId="13" fillId="0" borderId="20" xfId="0" applyNumberFormat="1" applyFont="1" applyBorder="1" applyAlignment="1">
      <alignment horizontal="center"/>
    </xf>
    <xf numFmtId="166" fontId="13" fillId="4" borderId="14" xfId="1" applyNumberFormat="1" applyFont="1" applyBorder="1" applyAlignment="1">
      <alignment horizontal="center"/>
    </xf>
    <xf numFmtId="0" fontId="13" fillId="4" borderId="24" xfId="1" applyFont="1" applyBorder="1" applyAlignment="1">
      <alignment horizontal="center"/>
    </xf>
    <xf numFmtId="166" fontId="13" fillId="4" borderId="28" xfId="1" applyNumberFormat="1" applyFont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66" fontId="2" fillId="9" borderId="1" xfId="0" applyNumberFormat="1" applyFont="1" applyFill="1" applyBorder="1"/>
    <xf numFmtId="49" fontId="2" fillId="7" borderId="1" xfId="0" applyNumberFormat="1" applyFont="1" applyFill="1" applyBorder="1" applyAlignment="1">
      <alignment horizontal="center"/>
    </xf>
    <xf numFmtId="9" fontId="2" fillId="7" borderId="1" xfId="0" applyNumberFormat="1" applyFont="1" applyFill="1" applyBorder="1" applyAlignment="1">
      <alignment horizontal="center"/>
    </xf>
    <xf numFmtId="0" fontId="9" fillId="4" borderId="29" xfId="1" applyFont="1" applyBorder="1"/>
    <xf numFmtId="9" fontId="2" fillId="7" borderId="1" xfId="0" applyNumberFormat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9" fontId="2" fillId="7" borderId="3" xfId="3" applyFont="1" applyFill="1" applyBorder="1" applyAlignment="1" applyProtection="1">
      <alignment horizontal="center" vertical="center"/>
    </xf>
    <xf numFmtId="9" fontId="2" fillId="7" borderId="4" xfId="3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1" fontId="2" fillId="6" borderId="3" xfId="0" applyNumberFormat="1" applyFont="1" applyFill="1" applyBorder="1" applyAlignment="1">
      <alignment horizontal="center" vertical="center"/>
    </xf>
    <xf numFmtId="1" fontId="2" fillId="6" borderId="7" xfId="0" applyNumberFormat="1" applyFont="1" applyFill="1" applyBorder="1" applyAlignment="1">
      <alignment horizontal="center" vertical="center"/>
    </xf>
    <xf numFmtId="1" fontId="2" fillId="6" borderId="4" xfId="0" applyNumberFormat="1" applyFont="1" applyFill="1" applyBorder="1" applyAlignment="1">
      <alignment horizontal="center" vertical="center"/>
    </xf>
    <xf numFmtId="165" fontId="2" fillId="5" borderId="7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5" fontId="2" fillId="5" borderId="3" xfId="2" applyNumberFormat="1" applyFont="1" applyFill="1" applyBorder="1" applyAlignment="1">
      <alignment horizontal="center" vertical="center"/>
    </xf>
    <xf numFmtId="165" fontId="2" fillId="5" borderId="7" xfId="2" applyNumberFormat="1" applyFont="1" applyFill="1" applyBorder="1" applyAlignment="1">
      <alignment horizontal="center" vertical="center"/>
    </xf>
    <xf numFmtId="165" fontId="2" fillId="5" borderId="4" xfId="2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4" fontId="2" fillId="5" borderId="3" xfId="0" applyNumberFormat="1" applyFont="1" applyFill="1" applyBorder="1" applyAlignment="1">
      <alignment horizontal="center" vertical="center"/>
    </xf>
    <xf numFmtId="44" fontId="2" fillId="5" borderId="7" xfId="0" applyNumberFormat="1" applyFont="1" applyFill="1" applyBorder="1" applyAlignment="1">
      <alignment horizontal="center" vertical="center"/>
    </xf>
    <xf numFmtId="44" fontId="2" fillId="5" borderId="4" xfId="0" applyNumberFormat="1" applyFont="1" applyFill="1" applyBorder="1" applyAlignment="1">
      <alignment horizontal="center" vertical="center"/>
    </xf>
    <xf numFmtId="0" fontId="9" fillId="4" borderId="5" xfId="1" applyFont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</cellXfs>
  <cellStyles count="4">
    <cellStyle name="Вывод" xfId="1" builtinId="21"/>
    <cellStyle name="Денежный" xfId="2" builtinId="4"/>
    <cellStyle name="Обычный" xfId="0" builtinId="0"/>
    <cellStyle name="Процентный" xfId="3" builtinId="5"/>
  </cellStyles>
  <dxfs count="1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rgb="FF3F3F3F"/>
        </left>
        <right/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  <border diagonalUp="0" diagonalDown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border>
        <top style="thin">
          <color rgb="FF3F3F3F"/>
        </top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border>
        <bottom style="thin">
          <color rgb="FF3F3F3F"/>
        </bottom>
        <vertical/>
        <horizontal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rgb="FF3F3F3F"/>
        </left>
        <right style="thin">
          <color rgb="FF3F3F3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0.000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0.000"/>
      <fill>
        <patternFill>
          <fgColor indexed="64"/>
          <bgColor theme="0"/>
        </patternFill>
      </fill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jpeg"/><Relationship Id="rId2" Type="http://schemas.openxmlformats.org/officeDocument/2006/relationships/image" Target="../media/image65.jpeg"/><Relationship Id="rId1" Type="http://schemas.openxmlformats.org/officeDocument/2006/relationships/image" Target="../media/image64.jpeg"/><Relationship Id="rId4" Type="http://schemas.openxmlformats.org/officeDocument/2006/relationships/image" Target="../media/image67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0.jpeg"/><Relationship Id="rId2" Type="http://schemas.openxmlformats.org/officeDocument/2006/relationships/image" Target="../media/image69.jpeg"/><Relationship Id="rId1" Type="http://schemas.openxmlformats.org/officeDocument/2006/relationships/image" Target="../media/image68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8.jpeg"/><Relationship Id="rId3" Type="http://schemas.openxmlformats.org/officeDocument/2006/relationships/image" Target="../media/image73.jpeg"/><Relationship Id="rId7" Type="http://schemas.openxmlformats.org/officeDocument/2006/relationships/image" Target="../media/image77.jpeg"/><Relationship Id="rId12" Type="http://schemas.openxmlformats.org/officeDocument/2006/relationships/image" Target="../media/image82.jpeg"/><Relationship Id="rId2" Type="http://schemas.openxmlformats.org/officeDocument/2006/relationships/image" Target="../media/image72.jpeg"/><Relationship Id="rId1" Type="http://schemas.openxmlformats.org/officeDocument/2006/relationships/image" Target="../media/image71.jpeg"/><Relationship Id="rId6" Type="http://schemas.openxmlformats.org/officeDocument/2006/relationships/image" Target="../media/image76.jpeg"/><Relationship Id="rId11" Type="http://schemas.openxmlformats.org/officeDocument/2006/relationships/image" Target="../media/image81.jpeg"/><Relationship Id="rId5" Type="http://schemas.openxmlformats.org/officeDocument/2006/relationships/image" Target="../media/image75.jpeg"/><Relationship Id="rId10" Type="http://schemas.openxmlformats.org/officeDocument/2006/relationships/image" Target="../media/image80.jpeg"/><Relationship Id="rId4" Type="http://schemas.openxmlformats.org/officeDocument/2006/relationships/image" Target="../media/image74.jpeg"/><Relationship Id="rId9" Type="http://schemas.openxmlformats.org/officeDocument/2006/relationships/image" Target="../media/image7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7" Type="http://schemas.openxmlformats.org/officeDocument/2006/relationships/image" Target="../media/image18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jpeg"/><Relationship Id="rId3" Type="http://schemas.openxmlformats.org/officeDocument/2006/relationships/image" Target="../media/image21.jpeg"/><Relationship Id="rId7" Type="http://schemas.openxmlformats.org/officeDocument/2006/relationships/image" Target="../media/image25.jpeg"/><Relationship Id="rId2" Type="http://schemas.openxmlformats.org/officeDocument/2006/relationships/image" Target="../media/image20.jpeg"/><Relationship Id="rId1" Type="http://schemas.openxmlformats.org/officeDocument/2006/relationships/image" Target="../media/image19.jpeg"/><Relationship Id="rId6" Type="http://schemas.openxmlformats.org/officeDocument/2006/relationships/image" Target="../media/image24.jpeg"/><Relationship Id="rId5" Type="http://schemas.openxmlformats.org/officeDocument/2006/relationships/image" Target="../media/image23.jpeg"/><Relationship Id="rId4" Type="http://schemas.openxmlformats.org/officeDocument/2006/relationships/image" Target="../media/image2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jpeg"/><Relationship Id="rId3" Type="http://schemas.openxmlformats.org/officeDocument/2006/relationships/image" Target="../media/image29.jpeg"/><Relationship Id="rId7" Type="http://schemas.openxmlformats.org/officeDocument/2006/relationships/image" Target="../media/image33.jpeg"/><Relationship Id="rId2" Type="http://schemas.openxmlformats.org/officeDocument/2006/relationships/image" Target="../media/image28.jpeg"/><Relationship Id="rId1" Type="http://schemas.openxmlformats.org/officeDocument/2006/relationships/image" Target="../media/image27.jpeg"/><Relationship Id="rId6" Type="http://schemas.openxmlformats.org/officeDocument/2006/relationships/image" Target="../media/image32.jpeg"/><Relationship Id="rId5" Type="http://schemas.openxmlformats.org/officeDocument/2006/relationships/image" Target="../media/image31.jpeg"/><Relationship Id="rId10" Type="http://schemas.openxmlformats.org/officeDocument/2006/relationships/image" Target="../media/image36.jpeg"/><Relationship Id="rId4" Type="http://schemas.openxmlformats.org/officeDocument/2006/relationships/image" Target="../media/image30.jpeg"/><Relationship Id="rId9" Type="http://schemas.openxmlformats.org/officeDocument/2006/relationships/image" Target="../media/image3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8.jpeg"/><Relationship Id="rId1" Type="http://schemas.openxmlformats.org/officeDocument/2006/relationships/image" Target="../media/image3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jpeg"/><Relationship Id="rId2" Type="http://schemas.openxmlformats.org/officeDocument/2006/relationships/image" Target="../media/image40.jpeg"/><Relationship Id="rId1" Type="http://schemas.openxmlformats.org/officeDocument/2006/relationships/image" Target="../media/image39.jpeg"/><Relationship Id="rId5" Type="http://schemas.openxmlformats.org/officeDocument/2006/relationships/image" Target="../media/image43.jpeg"/><Relationship Id="rId4" Type="http://schemas.openxmlformats.org/officeDocument/2006/relationships/image" Target="../media/image42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1.jpeg"/><Relationship Id="rId3" Type="http://schemas.openxmlformats.org/officeDocument/2006/relationships/image" Target="../media/image46.jpeg"/><Relationship Id="rId7" Type="http://schemas.openxmlformats.org/officeDocument/2006/relationships/image" Target="../media/image50.jpeg"/><Relationship Id="rId2" Type="http://schemas.openxmlformats.org/officeDocument/2006/relationships/image" Target="../media/image45.jpeg"/><Relationship Id="rId1" Type="http://schemas.openxmlformats.org/officeDocument/2006/relationships/image" Target="../media/image44.jpeg"/><Relationship Id="rId6" Type="http://schemas.openxmlformats.org/officeDocument/2006/relationships/image" Target="../media/image49.jpeg"/><Relationship Id="rId5" Type="http://schemas.openxmlformats.org/officeDocument/2006/relationships/image" Target="../media/image48.jpeg"/><Relationship Id="rId4" Type="http://schemas.openxmlformats.org/officeDocument/2006/relationships/image" Target="../media/image47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9.jpeg"/><Relationship Id="rId3" Type="http://schemas.openxmlformats.org/officeDocument/2006/relationships/image" Target="../media/image54.jpeg"/><Relationship Id="rId7" Type="http://schemas.openxmlformats.org/officeDocument/2006/relationships/image" Target="../media/image58.jpeg"/><Relationship Id="rId2" Type="http://schemas.openxmlformats.org/officeDocument/2006/relationships/image" Target="../media/image53.jpeg"/><Relationship Id="rId1" Type="http://schemas.openxmlformats.org/officeDocument/2006/relationships/image" Target="../media/image52.jpeg"/><Relationship Id="rId6" Type="http://schemas.openxmlformats.org/officeDocument/2006/relationships/image" Target="../media/image57.jpeg"/><Relationship Id="rId5" Type="http://schemas.openxmlformats.org/officeDocument/2006/relationships/image" Target="../media/image56.jpeg"/><Relationship Id="rId10" Type="http://schemas.openxmlformats.org/officeDocument/2006/relationships/image" Target="../media/image61.jpeg"/><Relationship Id="rId4" Type="http://schemas.openxmlformats.org/officeDocument/2006/relationships/image" Target="../media/image55.jpeg"/><Relationship Id="rId9" Type="http://schemas.openxmlformats.org/officeDocument/2006/relationships/image" Target="../media/image60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2</xdr:row>
      <xdr:rowOff>24691</xdr:rowOff>
    </xdr:from>
    <xdr:to>
      <xdr:col>1</xdr:col>
      <xdr:colOff>1000126</xdr:colOff>
      <xdr:row>8</xdr:row>
      <xdr:rowOff>104625</xdr:rowOff>
    </xdr:to>
    <xdr:pic>
      <xdr:nvPicPr>
        <xdr:cNvPr id="4" name="Рисунок 3" descr="KNE-50 100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1" y="462841"/>
          <a:ext cx="895350" cy="128008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9</xdr:row>
      <xdr:rowOff>28576</xdr:rowOff>
    </xdr:from>
    <xdr:to>
      <xdr:col>1</xdr:col>
      <xdr:colOff>942975</xdr:colOff>
      <xdr:row>15</xdr:row>
      <xdr:rowOff>71439</xdr:rowOff>
    </xdr:to>
    <xdr:pic>
      <xdr:nvPicPr>
        <xdr:cNvPr id="5" name="Рисунок 4" descr="KNE-50 100B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866901"/>
          <a:ext cx="828675" cy="124301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16</xdr:row>
      <xdr:rowOff>114300</xdr:rowOff>
    </xdr:from>
    <xdr:to>
      <xdr:col>1</xdr:col>
      <xdr:colOff>1085850</xdr:colOff>
      <xdr:row>22</xdr:row>
      <xdr:rowOff>0</xdr:rowOff>
    </xdr:to>
    <xdr:pic>
      <xdr:nvPicPr>
        <xdr:cNvPr id="6" name="Рисунок 5" descr="KNE-2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6725" y="3352800"/>
          <a:ext cx="10477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26</xdr:row>
      <xdr:rowOff>47625</xdr:rowOff>
    </xdr:from>
    <xdr:to>
      <xdr:col>1</xdr:col>
      <xdr:colOff>1076324</xdr:colOff>
      <xdr:row>30</xdr:row>
      <xdr:rowOff>86369</xdr:rowOff>
    </xdr:to>
    <xdr:pic>
      <xdr:nvPicPr>
        <xdr:cNvPr id="7" name="Рисунок 6" descr="KNA-10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85775" y="5495925"/>
          <a:ext cx="1019174" cy="83884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32</xdr:row>
      <xdr:rowOff>142875</xdr:rowOff>
    </xdr:from>
    <xdr:to>
      <xdr:col>1</xdr:col>
      <xdr:colOff>1095375</xdr:colOff>
      <xdr:row>38</xdr:row>
      <xdr:rowOff>38100</xdr:rowOff>
    </xdr:to>
    <xdr:pic>
      <xdr:nvPicPr>
        <xdr:cNvPr id="8" name="Рисунок 7" descr="KNA-10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76250" y="6791325"/>
          <a:ext cx="104775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39</xdr:row>
      <xdr:rowOff>47624</xdr:rowOff>
    </xdr:from>
    <xdr:to>
      <xdr:col>1</xdr:col>
      <xdr:colOff>1076325</xdr:colOff>
      <xdr:row>45</xdr:row>
      <xdr:rowOff>171449</xdr:rowOff>
    </xdr:to>
    <xdr:pic>
      <xdr:nvPicPr>
        <xdr:cNvPr id="9" name="Рисунок 8" descr="KNA-10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66726" y="8096249"/>
          <a:ext cx="1038224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26925</xdr:colOff>
      <xdr:row>46</xdr:row>
      <xdr:rowOff>95250</xdr:rowOff>
    </xdr:from>
    <xdr:to>
      <xdr:col>1</xdr:col>
      <xdr:colOff>1114423</xdr:colOff>
      <xdr:row>52</xdr:row>
      <xdr:rowOff>85725</xdr:rowOff>
    </xdr:to>
    <xdr:pic>
      <xdr:nvPicPr>
        <xdr:cNvPr id="10" name="Рисунок 9" descr="KNA-25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55550" y="9544050"/>
          <a:ext cx="1087498" cy="119062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53</xdr:row>
      <xdr:rowOff>46653</xdr:rowOff>
    </xdr:from>
    <xdr:to>
      <xdr:col>1</xdr:col>
      <xdr:colOff>1000125</xdr:colOff>
      <xdr:row>59</xdr:row>
      <xdr:rowOff>152653</xdr:rowOff>
    </xdr:to>
    <xdr:pic>
      <xdr:nvPicPr>
        <xdr:cNvPr id="11" name="Рисунок 10" descr="KNA-25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42925" y="10895628"/>
          <a:ext cx="885825" cy="13061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60</xdr:row>
      <xdr:rowOff>38101</xdr:rowOff>
    </xdr:from>
    <xdr:to>
      <xdr:col>1</xdr:col>
      <xdr:colOff>1085850</xdr:colOff>
      <xdr:row>66</xdr:row>
      <xdr:rowOff>152401</xdr:rowOff>
    </xdr:to>
    <xdr:pic>
      <xdr:nvPicPr>
        <xdr:cNvPr id="12" name="Рисунок 11" descr="KNA-40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95300" y="12287251"/>
          <a:ext cx="1019175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59290</xdr:colOff>
      <xdr:row>67</xdr:row>
      <xdr:rowOff>28575</xdr:rowOff>
    </xdr:from>
    <xdr:to>
      <xdr:col>1</xdr:col>
      <xdr:colOff>1085850</xdr:colOff>
      <xdr:row>73</xdr:row>
      <xdr:rowOff>152400</xdr:rowOff>
    </xdr:to>
    <xdr:pic>
      <xdr:nvPicPr>
        <xdr:cNvPr id="13" name="Рисунок 12" descr="KNA-40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87915" y="13677900"/>
          <a:ext cx="1026560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79</xdr:row>
      <xdr:rowOff>9525</xdr:rowOff>
    </xdr:from>
    <xdr:to>
      <xdr:col>1</xdr:col>
      <xdr:colOff>1028700</xdr:colOff>
      <xdr:row>79</xdr:row>
      <xdr:rowOff>1012825</xdr:rowOff>
    </xdr:to>
    <xdr:pic>
      <xdr:nvPicPr>
        <xdr:cNvPr id="14" name="Рисунок 13" descr="podstavka_kne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33400" y="16773525"/>
          <a:ext cx="923925" cy="1003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190502</xdr:rowOff>
    </xdr:from>
    <xdr:to>
      <xdr:col>1</xdr:col>
      <xdr:colOff>1089355</xdr:colOff>
      <xdr:row>7</xdr:row>
      <xdr:rowOff>161925</xdr:rowOff>
    </xdr:to>
    <xdr:pic>
      <xdr:nvPicPr>
        <xdr:cNvPr id="2" name="Рисунок 1" descr="С_12_0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590552"/>
          <a:ext cx="1070305" cy="97154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</xdr:row>
      <xdr:rowOff>180975</xdr:rowOff>
    </xdr:from>
    <xdr:to>
      <xdr:col>1</xdr:col>
      <xdr:colOff>1108405</xdr:colOff>
      <xdr:row>14</xdr:row>
      <xdr:rowOff>152398</xdr:rowOff>
    </xdr:to>
    <xdr:pic>
      <xdr:nvPicPr>
        <xdr:cNvPr id="3" name="Рисунок 2" descr="С_12_0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1981200"/>
          <a:ext cx="1070305" cy="97154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17</xdr:row>
      <xdr:rowOff>19050</xdr:rowOff>
    </xdr:from>
    <xdr:to>
      <xdr:col>1</xdr:col>
      <xdr:colOff>1098880</xdr:colOff>
      <xdr:row>21</xdr:row>
      <xdr:rowOff>190498</xdr:rowOff>
    </xdr:to>
    <xdr:pic>
      <xdr:nvPicPr>
        <xdr:cNvPr id="4" name="Рисунок 3" descr="С_12_0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9100" y="3419475"/>
          <a:ext cx="1070305" cy="97154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2</xdr:row>
      <xdr:rowOff>95250</xdr:rowOff>
    </xdr:from>
    <xdr:to>
      <xdr:col>1</xdr:col>
      <xdr:colOff>946150</xdr:colOff>
      <xdr:row>8</xdr:row>
      <xdr:rowOff>123825</xdr:rowOff>
    </xdr:to>
    <xdr:pic>
      <xdr:nvPicPr>
        <xdr:cNvPr id="2" name="Рисунок 1" descr="DE-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7525" y="600075"/>
          <a:ext cx="819150" cy="122872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9</xdr:row>
      <xdr:rowOff>47625</xdr:rowOff>
    </xdr:from>
    <xdr:to>
      <xdr:col>1</xdr:col>
      <xdr:colOff>996950</xdr:colOff>
      <xdr:row>15</xdr:row>
      <xdr:rowOff>114300</xdr:rowOff>
    </xdr:to>
    <xdr:pic>
      <xdr:nvPicPr>
        <xdr:cNvPr id="3" name="Рисунок 2" descr="DE-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2925" y="1952625"/>
          <a:ext cx="8445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130356</xdr:colOff>
      <xdr:row>23</xdr:row>
      <xdr:rowOff>36980</xdr:rowOff>
    </xdr:from>
    <xdr:to>
      <xdr:col>1</xdr:col>
      <xdr:colOff>1009650</xdr:colOff>
      <xdr:row>29</xdr:row>
      <xdr:rowOff>133349</xdr:rowOff>
    </xdr:to>
    <xdr:pic>
      <xdr:nvPicPr>
        <xdr:cNvPr id="4" name="Рисунок 3" descr="DE-4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0881" y="4742330"/>
          <a:ext cx="879294" cy="1296519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16</xdr:row>
      <xdr:rowOff>28575</xdr:rowOff>
    </xdr:from>
    <xdr:to>
      <xdr:col>1</xdr:col>
      <xdr:colOff>1016000</xdr:colOff>
      <xdr:row>22</xdr:row>
      <xdr:rowOff>152400</xdr:rowOff>
    </xdr:to>
    <xdr:pic>
      <xdr:nvPicPr>
        <xdr:cNvPr id="5" name="Рисунок 4" descr="DE-1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3875" y="3333750"/>
          <a:ext cx="882650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30</xdr:row>
      <xdr:rowOff>20507</xdr:rowOff>
    </xdr:from>
    <xdr:to>
      <xdr:col>1</xdr:col>
      <xdr:colOff>1028700</xdr:colOff>
      <xdr:row>36</xdr:row>
      <xdr:rowOff>168641</xdr:rowOff>
    </xdr:to>
    <xdr:pic>
      <xdr:nvPicPr>
        <xdr:cNvPr id="6" name="Рисунок 5" descr="KNA-40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04825" y="6126032"/>
          <a:ext cx="914400" cy="13482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142875</xdr:rowOff>
    </xdr:from>
    <xdr:to>
      <xdr:col>1</xdr:col>
      <xdr:colOff>1142999</xdr:colOff>
      <xdr:row>8</xdr:row>
      <xdr:rowOff>47624</xdr:rowOff>
    </xdr:to>
    <xdr:pic>
      <xdr:nvPicPr>
        <xdr:cNvPr id="2" name="Рисунок 1" descr="4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0" y="542925"/>
          <a:ext cx="1104899" cy="110489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9</xdr:row>
      <xdr:rowOff>66676</xdr:rowOff>
    </xdr:from>
    <xdr:to>
      <xdr:col>1</xdr:col>
      <xdr:colOff>1143001</xdr:colOff>
      <xdr:row>14</xdr:row>
      <xdr:rowOff>190501</xdr:rowOff>
    </xdr:to>
    <xdr:pic>
      <xdr:nvPicPr>
        <xdr:cNvPr id="3" name="Рисунок 2" descr="60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8651" y="1866901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16</xdr:row>
      <xdr:rowOff>47625</xdr:rowOff>
    </xdr:from>
    <xdr:to>
      <xdr:col>1</xdr:col>
      <xdr:colOff>1095375</xdr:colOff>
      <xdr:row>22</xdr:row>
      <xdr:rowOff>114300</xdr:rowOff>
    </xdr:to>
    <xdr:pic>
      <xdr:nvPicPr>
        <xdr:cNvPr id="4" name="Рисунок 3" descr="8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6751" y="3248025"/>
          <a:ext cx="1038224" cy="12668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19051</xdr:rowOff>
    </xdr:from>
    <xdr:to>
      <xdr:col>1</xdr:col>
      <xdr:colOff>1028699</xdr:colOff>
      <xdr:row>2</xdr:row>
      <xdr:rowOff>704850</xdr:rowOff>
    </xdr:to>
    <xdr:pic>
      <xdr:nvPicPr>
        <xdr:cNvPr id="2" name="Рисунок 1" descr="ТЭН-76 для КНЭ и КНУ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561976"/>
          <a:ext cx="914399" cy="68579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</xdr:row>
      <xdr:rowOff>19050</xdr:rowOff>
    </xdr:from>
    <xdr:to>
      <xdr:col>1</xdr:col>
      <xdr:colOff>1114425</xdr:colOff>
      <xdr:row>3</xdr:row>
      <xdr:rowOff>736600</xdr:rowOff>
    </xdr:to>
    <xdr:pic>
      <xdr:nvPicPr>
        <xdr:cNvPr id="3" name="Рисунок 2" descr="D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8625" y="1314450"/>
          <a:ext cx="1076325" cy="7175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4</xdr:row>
      <xdr:rowOff>38101</xdr:rowOff>
    </xdr:from>
    <xdr:to>
      <xdr:col>1</xdr:col>
      <xdr:colOff>962025</xdr:colOff>
      <xdr:row>4</xdr:row>
      <xdr:rowOff>579021</xdr:rowOff>
    </xdr:to>
    <xdr:pic>
      <xdr:nvPicPr>
        <xdr:cNvPr id="4" name="Рисунок 3" descr="Ten 107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61975" y="2105026"/>
          <a:ext cx="790575" cy="540920"/>
        </a:xfrm>
        <a:prstGeom prst="rect">
          <a:avLst/>
        </a:prstGeom>
      </xdr:spPr>
    </xdr:pic>
    <xdr:clientData/>
  </xdr:twoCellAnchor>
  <xdr:twoCellAnchor editAs="oneCell">
    <xdr:from>
      <xdr:col>1</xdr:col>
      <xdr:colOff>52706</xdr:colOff>
      <xdr:row>5</xdr:row>
      <xdr:rowOff>33022</xdr:rowOff>
    </xdr:from>
    <xdr:to>
      <xdr:col>1</xdr:col>
      <xdr:colOff>1076326</xdr:colOff>
      <xdr:row>5</xdr:row>
      <xdr:rowOff>695325</xdr:rowOff>
    </xdr:to>
    <xdr:pic>
      <xdr:nvPicPr>
        <xdr:cNvPr id="7" name="Рисунок 6" descr="Datchik KNE KNY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16200000">
          <a:off x="623889" y="2538414"/>
          <a:ext cx="662303" cy="102362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11</xdr:row>
      <xdr:rowOff>76201</xdr:rowOff>
    </xdr:from>
    <xdr:to>
      <xdr:col>1</xdr:col>
      <xdr:colOff>1057274</xdr:colOff>
      <xdr:row>11</xdr:row>
      <xdr:rowOff>826295</xdr:rowOff>
    </xdr:to>
    <xdr:pic>
      <xdr:nvPicPr>
        <xdr:cNvPr id="8" name="Рисунок 7" descr="Автоматика КНЭ-2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4" y="6200776"/>
          <a:ext cx="1000125" cy="75009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10</xdr:row>
      <xdr:rowOff>57150</xdr:rowOff>
    </xdr:from>
    <xdr:to>
      <xdr:col>1</xdr:col>
      <xdr:colOff>1019175</xdr:colOff>
      <xdr:row>10</xdr:row>
      <xdr:rowOff>771525</xdr:rowOff>
    </xdr:to>
    <xdr:pic>
      <xdr:nvPicPr>
        <xdr:cNvPr id="9" name="Рисунок 8" descr="Автоматика КНЭ-50 100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7200" y="5791200"/>
          <a:ext cx="952500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60204</xdr:colOff>
      <xdr:row>14</xdr:row>
      <xdr:rowOff>37770</xdr:rowOff>
    </xdr:from>
    <xdr:to>
      <xdr:col>1</xdr:col>
      <xdr:colOff>1085849</xdr:colOff>
      <xdr:row>14</xdr:row>
      <xdr:rowOff>733425</xdr:rowOff>
    </xdr:to>
    <xdr:pic>
      <xdr:nvPicPr>
        <xdr:cNvPr id="10" name="Рисунок 9" descr="Кольцо уплотнительное большое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50729" y="8410245"/>
          <a:ext cx="1025645" cy="69565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15</xdr:row>
      <xdr:rowOff>28575</xdr:rowOff>
    </xdr:from>
    <xdr:to>
      <xdr:col>1</xdr:col>
      <xdr:colOff>1078765</xdr:colOff>
      <xdr:row>15</xdr:row>
      <xdr:rowOff>695655</xdr:rowOff>
    </xdr:to>
    <xdr:pic>
      <xdr:nvPicPr>
        <xdr:cNvPr id="11" name="Рисунок 10" descr="Кольцо уплотнительное большое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85775" y="9172575"/>
          <a:ext cx="983515" cy="66708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16</xdr:row>
      <xdr:rowOff>19050</xdr:rowOff>
    </xdr:from>
    <xdr:to>
      <xdr:col>1</xdr:col>
      <xdr:colOff>1040665</xdr:colOff>
      <xdr:row>16</xdr:row>
      <xdr:rowOff>686130</xdr:rowOff>
    </xdr:to>
    <xdr:pic>
      <xdr:nvPicPr>
        <xdr:cNvPr id="12" name="Рисунок 11" descr="Кольцо уплотнительное большое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47675" y="9886950"/>
          <a:ext cx="983515" cy="66708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22</xdr:row>
      <xdr:rowOff>39159</xdr:rowOff>
    </xdr:from>
    <xdr:to>
      <xdr:col>1</xdr:col>
      <xdr:colOff>1009650</xdr:colOff>
      <xdr:row>22</xdr:row>
      <xdr:rowOff>801863</xdr:rowOff>
    </xdr:to>
    <xdr:pic>
      <xdr:nvPicPr>
        <xdr:cNvPr id="13" name="Рисунок 12" descr="Автоматика КНЭ в сборе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04826" y="12964584"/>
          <a:ext cx="895349" cy="76270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23</xdr:row>
      <xdr:rowOff>19051</xdr:rowOff>
    </xdr:from>
    <xdr:to>
      <xdr:col>1</xdr:col>
      <xdr:colOff>1114425</xdr:colOff>
      <xdr:row>23</xdr:row>
      <xdr:rowOff>895350</xdr:rowOff>
    </xdr:to>
    <xdr:pic>
      <xdr:nvPicPr>
        <xdr:cNvPr id="15" name="Рисунок 14" descr="20191112_115115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28625" y="13792201"/>
          <a:ext cx="1076325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24</xdr:row>
      <xdr:rowOff>9525</xdr:rowOff>
    </xdr:from>
    <xdr:to>
      <xdr:col>1</xdr:col>
      <xdr:colOff>1069430</xdr:colOff>
      <xdr:row>24</xdr:row>
      <xdr:rowOff>895350</xdr:rowOff>
    </xdr:to>
    <xdr:pic>
      <xdr:nvPicPr>
        <xdr:cNvPr id="16" name="Рисунок 15" descr="Kran 16m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57201" y="14706600"/>
          <a:ext cx="1002754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171451</xdr:colOff>
      <xdr:row>29</xdr:row>
      <xdr:rowOff>20917</xdr:rowOff>
    </xdr:from>
    <xdr:to>
      <xdr:col>1</xdr:col>
      <xdr:colOff>1009650</xdr:colOff>
      <xdr:row>29</xdr:row>
      <xdr:rowOff>1059619</xdr:rowOff>
    </xdr:to>
    <xdr:pic>
      <xdr:nvPicPr>
        <xdr:cNvPr id="17" name="Рисунок 16" descr="KT-9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61976" y="17261167"/>
          <a:ext cx="838199" cy="1038702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30</xdr:row>
      <xdr:rowOff>219075</xdr:rowOff>
    </xdr:from>
    <xdr:to>
      <xdr:col>1</xdr:col>
      <xdr:colOff>1000124</xdr:colOff>
      <xdr:row>30</xdr:row>
      <xdr:rowOff>1257777</xdr:rowOff>
    </xdr:to>
    <xdr:pic>
      <xdr:nvPicPr>
        <xdr:cNvPr id="18" name="Рисунок 17" descr="KT-9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52450" y="18592800"/>
          <a:ext cx="838199" cy="1038702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</xdr:row>
      <xdr:rowOff>104775</xdr:rowOff>
    </xdr:from>
    <xdr:to>
      <xdr:col>1</xdr:col>
      <xdr:colOff>1000124</xdr:colOff>
      <xdr:row>31</xdr:row>
      <xdr:rowOff>1143477</xdr:rowOff>
    </xdr:to>
    <xdr:pic>
      <xdr:nvPicPr>
        <xdr:cNvPr id="19" name="Рисунок 18" descr="KT-9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52450" y="19907250"/>
          <a:ext cx="838199" cy="10387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2</xdr:row>
      <xdr:rowOff>142876</xdr:rowOff>
    </xdr:from>
    <xdr:to>
      <xdr:col>1</xdr:col>
      <xdr:colOff>1104900</xdr:colOff>
      <xdr:row>8</xdr:row>
      <xdr:rowOff>28575</xdr:rowOff>
    </xdr:to>
    <xdr:pic>
      <xdr:nvPicPr>
        <xdr:cNvPr id="2" name="Рисунок 1" descr="TG-6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1" y="619126"/>
          <a:ext cx="1085849" cy="108584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</xdr:row>
      <xdr:rowOff>85725</xdr:rowOff>
    </xdr:from>
    <xdr:to>
      <xdr:col>1</xdr:col>
      <xdr:colOff>1123949</xdr:colOff>
      <xdr:row>14</xdr:row>
      <xdr:rowOff>171449</xdr:rowOff>
    </xdr:to>
    <xdr:pic>
      <xdr:nvPicPr>
        <xdr:cNvPr id="3" name="Рисунок 2" descr="TG-6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0" y="1962150"/>
          <a:ext cx="1085849" cy="1085849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16</xdr:row>
      <xdr:rowOff>66675</xdr:rowOff>
    </xdr:from>
    <xdr:to>
      <xdr:col>1</xdr:col>
      <xdr:colOff>1057275</xdr:colOff>
      <xdr:row>22</xdr:row>
      <xdr:rowOff>124564</xdr:rowOff>
    </xdr:to>
    <xdr:pic>
      <xdr:nvPicPr>
        <xdr:cNvPr id="4" name="Рисунок 3" descr="TG-9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0" y="3343275"/>
          <a:ext cx="904875" cy="125803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23</xdr:row>
      <xdr:rowOff>114301</xdr:rowOff>
    </xdr:from>
    <xdr:to>
      <xdr:col>1</xdr:col>
      <xdr:colOff>1133475</xdr:colOff>
      <xdr:row>29</xdr:row>
      <xdr:rowOff>19051</xdr:rowOff>
    </xdr:to>
    <xdr:pic>
      <xdr:nvPicPr>
        <xdr:cNvPr id="5" name="Рисунок 4" descr="TG-12(1)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8175" y="4791076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30</xdr:row>
      <xdr:rowOff>123825</xdr:rowOff>
    </xdr:from>
    <xdr:to>
      <xdr:col>1</xdr:col>
      <xdr:colOff>1114425</xdr:colOff>
      <xdr:row>36</xdr:row>
      <xdr:rowOff>28575</xdr:rowOff>
    </xdr:to>
    <xdr:pic>
      <xdr:nvPicPr>
        <xdr:cNvPr id="6" name="Рисунок 5" descr="TG-12 r(1)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19125" y="6200775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37</xdr:row>
      <xdr:rowOff>142875</xdr:rowOff>
    </xdr:from>
    <xdr:to>
      <xdr:col>1</xdr:col>
      <xdr:colOff>1133475</xdr:colOff>
      <xdr:row>43</xdr:row>
      <xdr:rowOff>57150</xdr:rowOff>
    </xdr:to>
    <xdr:pic>
      <xdr:nvPicPr>
        <xdr:cNvPr id="7" name="Рисунок 6" descr="TG-18(1)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28650" y="7620000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44</xdr:row>
      <xdr:rowOff>85725</xdr:rowOff>
    </xdr:from>
    <xdr:to>
      <xdr:col>1</xdr:col>
      <xdr:colOff>1133475</xdr:colOff>
      <xdr:row>50</xdr:row>
      <xdr:rowOff>0</xdr:rowOff>
    </xdr:to>
    <xdr:pic>
      <xdr:nvPicPr>
        <xdr:cNvPr id="8" name="Рисунок 7" descr="TG-25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28650" y="896302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51</xdr:row>
      <xdr:rowOff>114300</xdr:rowOff>
    </xdr:from>
    <xdr:to>
      <xdr:col>1</xdr:col>
      <xdr:colOff>1123950</xdr:colOff>
      <xdr:row>57</xdr:row>
      <xdr:rowOff>28575</xdr:rowOff>
    </xdr:to>
    <xdr:pic>
      <xdr:nvPicPr>
        <xdr:cNvPr id="9" name="Рисунок 8" descr="TG-36(1)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19125" y="10391775"/>
          <a:ext cx="1114425" cy="1114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2</xdr:row>
      <xdr:rowOff>47624</xdr:rowOff>
    </xdr:from>
    <xdr:to>
      <xdr:col>1</xdr:col>
      <xdr:colOff>990601</xdr:colOff>
      <xdr:row>8</xdr:row>
      <xdr:rowOff>66816</xdr:rowOff>
    </xdr:to>
    <xdr:pic>
      <xdr:nvPicPr>
        <xdr:cNvPr id="2" name="Рисунок 1" descr="TGn-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6" y="495299"/>
          <a:ext cx="876300" cy="122886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9</xdr:row>
      <xdr:rowOff>44015</xdr:rowOff>
    </xdr:from>
    <xdr:to>
      <xdr:col>1</xdr:col>
      <xdr:colOff>1032422</xdr:colOff>
      <xdr:row>15</xdr:row>
      <xdr:rowOff>142875</xdr:rowOff>
    </xdr:to>
    <xdr:pic>
      <xdr:nvPicPr>
        <xdr:cNvPr id="3" name="Рисунок 2" descr="TGn-6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1" y="1901390"/>
          <a:ext cx="946696" cy="132758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16</xdr:row>
      <xdr:rowOff>114300</xdr:rowOff>
    </xdr:from>
    <xdr:to>
      <xdr:col>1</xdr:col>
      <xdr:colOff>1095375</xdr:colOff>
      <xdr:row>21</xdr:row>
      <xdr:rowOff>171450</xdr:rowOff>
    </xdr:to>
    <xdr:pic>
      <xdr:nvPicPr>
        <xdr:cNvPr id="4" name="Рисунок 3" descr="TGn-9(1)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28650" y="3400425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1</xdr:col>
      <xdr:colOff>118196</xdr:colOff>
      <xdr:row>23</xdr:row>
      <xdr:rowOff>28576</xdr:rowOff>
    </xdr:from>
    <xdr:to>
      <xdr:col>1</xdr:col>
      <xdr:colOff>1009650</xdr:colOff>
      <xdr:row>29</xdr:row>
      <xdr:rowOff>142876</xdr:rowOff>
    </xdr:to>
    <xdr:pic>
      <xdr:nvPicPr>
        <xdr:cNvPr id="5" name="Рисунок 4" descr="TGN-12(1)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27796" y="4733926"/>
          <a:ext cx="891454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30</xdr:row>
      <xdr:rowOff>114300</xdr:rowOff>
    </xdr:from>
    <xdr:to>
      <xdr:col>1</xdr:col>
      <xdr:colOff>1143000</xdr:colOff>
      <xdr:row>36</xdr:row>
      <xdr:rowOff>28575</xdr:rowOff>
    </xdr:to>
    <xdr:pic>
      <xdr:nvPicPr>
        <xdr:cNvPr id="6" name="Рисунок 5" descr="TGn-12 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19125" y="6219825"/>
          <a:ext cx="1133475" cy="11334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37</xdr:row>
      <xdr:rowOff>114300</xdr:rowOff>
    </xdr:from>
    <xdr:to>
      <xdr:col>1</xdr:col>
      <xdr:colOff>1123950</xdr:colOff>
      <xdr:row>42</xdr:row>
      <xdr:rowOff>180975</xdr:rowOff>
    </xdr:to>
    <xdr:pic>
      <xdr:nvPicPr>
        <xdr:cNvPr id="7" name="Рисунок 6" descr="TGn-18(1)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38175" y="7639050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44</xdr:row>
      <xdr:rowOff>152401</xdr:rowOff>
    </xdr:from>
    <xdr:to>
      <xdr:col>1</xdr:col>
      <xdr:colOff>1143000</xdr:colOff>
      <xdr:row>50</xdr:row>
      <xdr:rowOff>57150</xdr:rowOff>
    </xdr:to>
    <xdr:pic>
      <xdr:nvPicPr>
        <xdr:cNvPr id="8" name="Рисунок 7" descr="TGn-24(1)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7701" y="9105901"/>
          <a:ext cx="1104899" cy="110489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28577</xdr:colOff>
      <xdr:row>51</xdr:row>
      <xdr:rowOff>133350</xdr:rowOff>
    </xdr:from>
    <xdr:to>
      <xdr:col>1</xdr:col>
      <xdr:colOff>1114427</xdr:colOff>
      <xdr:row>57</xdr:row>
      <xdr:rowOff>19050</xdr:rowOff>
    </xdr:to>
    <xdr:pic>
      <xdr:nvPicPr>
        <xdr:cNvPr id="9" name="Рисунок 8" descr="TGn-36(1)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38177" y="10525125"/>
          <a:ext cx="1085850" cy="1085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19052</xdr:colOff>
      <xdr:row>2</xdr:row>
      <xdr:rowOff>171451</xdr:rowOff>
    </xdr:from>
    <xdr:to>
      <xdr:col>1</xdr:col>
      <xdr:colOff>1095376</xdr:colOff>
      <xdr:row>7</xdr:row>
      <xdr:rowOff>190500</xdr:rowOff>
    </xdr:to>
    <xdr:pic>
      <xdr:nvPicPr>
        <xdr:cNvPr id="2" name="Рисунок 1" descr="TGk-1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2" y="885826"/>
          <a:ext cx="1076324" cy="107632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9</xdr:row>
      <xdr:rowOff>114301</xdr:rowOff>
    </xdr:from>
    <xdr:to>
      <xdr:col>1</xdr:col>
      <xdr:colOff>1133475</xdr:colOff>
      <xdr:row>15</xdr:row>
      <xdr:rowOff>1</xdr:rowOff>
    </xdr:to>
    <xdr:pic>
      <xdr:nvPicPr>
        <xdr:cNvPr id="3" name="Рисунок 2" descr="TGkr-1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7225" y="2286001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16</xdr:row>
      <xdr:rowOff>152401</xdr:rowOff>
    </xdr:from>
    <xdr:to>
      <xdr:col>1</xdr:col>
      <xdr:colOff>1123950</xdr:colOff>
      <xdr:row>22</xdr:row>
      <xdr:rowOff>38100</xdr:rowOff>
    </xdr:to>
    <xdr:pic>
      <xdr:nvPicPr>
        <xdr:cNvPr id="4" name="Рисунок 3" descr="TG-18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7701" y="3724276"/>
          <a:ext cx="1085849" cy="108584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23</xdr:row>
      <xdr:rowOff>95251</xdr:rowOff>
    </xdr:from>
    <xdr:to>
      <xdr:col>1</xdr:col>
      <xdr:colOff>1123951</xdr:colOff>
      <xdr:row>29</xdr:row>
      <xdr:rowOff>9527</xdr:rowOff>
    </xdr:to>
    <xdr:pic>
      <xdr:nvPicPr>
        <xdr:cNvPr id="5" name="Рисунок 4" descr="TG-2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19125" y="5067301"/>
          <a:ext cx="1114426" cy="1114426"/>
        </a:xfrm>
        <a:prstGeom prst="rect">
          <a:avLst/>
        </a:prstGeom>
      </xdr:spPr>
    </xdr:pic>
    <xdr:clientData/>
  </xdr:twoCellAnchor>
  <xdr:twoCellAnchor editAs="oneCell">
    <xdr:from>
      <xdr:col>1</xdr:col>
      <xdr:colOff>9527</xdr:colOff>
      <xdr:row>30</xdr:row>
      <xdr:rowOff>190501</xdr:rowOff>
    </xdr:from>
    <xdr:to>
      <xdr:col>1</xdr:col>
      <xdr:colOff>1123951</xdr:colOff>
      <xdr:row>36</xdr:row>
      <xdr:rowOff>104775</xdr:rowOff>
    </xdr:to>
    <xdr:pic>
      <xdr:nvPicPr>
        <xdr:cNvPr id="6" name="Рисунок 5" descr="TG-36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19127" y="6562726"/>
          <a:ext cx="1114424" cy="111442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40</xdr:row>
      <xdr:rowOff>123826</xdr:rowOff>
    </xdr:from>
    <xdr:to>
      <xdr:col>1</xdr:col>
      <xdr:colOff>1133475</xdr:colOff>
      <xdr:row>46</xdr:row>
      <xdr:rowOff>28576</xdr:rowOff>
    </xdr:to>
    <xdr:pic>
      <xdr:nvPicPr>
        <xdr:cNvPr id="7" name="Рисунок 6" descr="TGn-12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38175" y="10001251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47</xdr:row>
      <xdr:rowOff>161926</xdr:rowOff>
    </xdr:from>
    <xdr:to>
      <xdr:col>1</xdr:col>
      <xdr:colOff>1114425</xdr:colOff>
      <xdr:row>53</xdr:row>
      <xdr:rowOff>66676</xdr:rowOff>
    </xdr:to>
    <xdr:pic>
      <xdr:nvPicPr>
        <xdr:cNvPr id="8" name="Рисунок 7" descr="TGnr-12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19125" y="11439526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54</xdr:row>
      <xdr:rowOff>76201</xdr:rowOff>
    </xdr:from>
    <xdr:to>
      <xdr:col>1</xdr:col>
      <xdr:colOff>1133476</xdr:colOff>
      <xdr:row>59</xdr:row>
      <xdr:rowOff>180976</xdr:rowOff>
    </xdr:to>
    <xdr:pic>
      <xdr:nvPicPr>
        <xdr:cNvPr id="9" name="Рисунок 8" descr="TGn-18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38176" y="12753976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61</xdr:row>
      <xdr:rowOff>114301</xdr:rowOff>
    </xdr:from>
    <xdr:to>
      <xdr:col>1</xdr:col>
      <xdr:colOff>1133476</xdr:colOff>
      <xdr:row>67</xdr:row>
      <xdr:rowOff>19051</xdr:rowOff>
    </xdr:to>
    <xdr:pic>
      <xdr:nvPicPr>
        <xdr:cNvPr id="10" name="Рисунок 9" descr="TGnk-24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38176" y="14192251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68</xdr:row>
      <xdr:rowOff>104776</xdr:rowOff>
    </xdr:from>
    <xdr:to>
      <xdr:col>1</xdr:col>
      <xdr:colOff>1123950</xdr:colOff>
      <xdr:row>74</xdr:row>
      <xdr:rowOff>9526</xdr:rowOff>
    </xdr:to>
    <xdr:pic>
      <xdr:nvPicPr>
        <xdr:cNvPr id="11" name="Рисунок 10" descr="TGn-36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28650" y="15582901"/>
          <a:ext cx="1104900" cy="1104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85724</xdr:rowOff>
    </xdr:from>
    <xdr:to>
      <xdr:col>1</xdr:col>
      <xdr:colOff>1123950</xdr:colOff>
      <xdr:row>7</xdr:row>
      <xdr:rowOff>180974</xdr:rowOff>
    </xdr:to>
    <xdr:pic>
      <xdr:nvPicPr>
        <xdr:cNvPr id="2" name="Рисунок 1" descr="TG-36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9100" y="781049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12</xdr:row>
      <xdr:rowOff>133350</xdr:rowOff>
    </xdr:from>
    <xdr:to>
      <xdr:col>1</xdr:col>
      <xdr:colOff>1123950</xdr:colOff>
      <xdr:row>18</xdr:row>
      <xdr:rowOff>38100</xdr:rowOff>
    </xdr:to>
    <xdr:pic>
      <xdr:nvPicPr>
        <xdr:cNvPr id="3" name="Рисунок 2" descr="TGn-36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575" y="2819400"/>
          <a:ext cx="1104900" cy="1104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142875</xdr:rowOff>
    </xdr:from>
    <xdr:to>
      <xdr:col>1</xdr:col>
      <xdr:colOff>1123950</xdr:colOff>
      <xdr:row>8</xdr:row>
      <xdr:rowOff>19050</xdr:rowOff>
    </xdr:to>
    <xdr:pic>
      <xdr:nvPicPr>
        <xdr:cNvPr id="2" name="Рисунок 1" descr="TP- 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0" y="542925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9</xdr:row>
      <xdr:rowOff>76200</xdr:rowOff>
    </xdr:from>
    <xdr:to>
      <xdr:col>1</xdr:col>
      <xdr:colOff>1104900</xdr:colOff>
      <xdr:row>15</xdr:row>
      <xdr:rowOff>19050</xdr:rowOff>
    </xdr:to>
    <xdr:pic>
      <xdr:nvPicPr>
        <xdr:cNvPr id="3" name="Рисунок 2" descr="TP- 4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9100" y="1876425"/>
          <a:ext cx="1076325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16</xdr:row>
      <xdr:rowOff>123825</xdr:rowOff>
    </xdr:from>
    <xdr:to>
      <xdr:col>1</xdr:col>
      <xdr:colOff>1133475</xdr:colOff>
      <xdr:row>22</xdr:row>
      <xdr:rowOff>47625</xdr:rowOff>
    </xdr:to>
    <xdr:pic>
      <xdr:nvPicPr>
        <xdr:cNvPr id="4" name="Рисунок 3" descr="TP-1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0050" y="3324225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38102</xdr:colOff>
      <xdr:row>23</xdr:row>
      <xdr:rowOff>180977</xdr:rowOff>
    </xdr:from>
    <xdr:to>
      <xdr:col>1</xdr:col>
      <xdr:colOff>1114425</xdr:colOff>
      <xdr:row>29</xdr:row>
      <xdr:rowOff>57150</xdr:rowOff>
    </xdr:to>
    <xdr:pic>
      <xdr:nvPicPr>
        <xdr:cNvPr id="5" name="Рисунок 4" descr="TP-15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8627" y="4781552"/>
          <a:ext cx="1076323" cy="107632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30</xdr:row>
      <xdr:rowOff>190500</xdr:rowOff>
    </xdr:from>
    <xdr:to>
      <xdr:col>1</xdr:col>
      <xdr:colOff>1114425</xdr:colOff>
      <xdr:row>36</xdr:row>
      <xdr:rowOff>85725</xdr:rowOff>
    </xdr:to>
    <xdr:pic>
      <xdr:nvPicPr>
        <xdr:cNvPr id="6" name="Рисунок 5" descr="TP-20 1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9575" y="6191250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37</xdr:row>
      <xdr:rowOff>76200</xdr:rowOff>
    </xdr:from>
    <xdr:to>
      <xdr:col>1</xdr:col>
      <xdr:colOff>1123950</xdr:colOff>
      <xdr:row>42</xdr:row>
      <xdr:rowOff>171450</xdr:rowOff>
    </xdr:to>
    <xdr:pic>
      <xdr:nvPicPr>
        <xdr:cNvPr id="7" name="Рисунок 6" descr="TP-20 1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19100" y="7477125"/>
          <a:ext cx="1095375" cy="1095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10646</xdr:colOff>
      <xdr:row>2</xdr:row>
      <xdr:rowOff>200025</xdr:rowOff>
    </xdr:from>
    <xdr:to>
      <xdr:col>1</xdr:col>
      <xdr:colOff>1107141</xdr:colOff>
      <xdr:row>7</xdr:row>
      <xdr:rowOff>142875</xdr:rowOff>
    </xdr:to>
    <xdr:pic>
      <xdr:nvPicPr>
        <xdr:cNvPr id="3" name="Рисунок 2" descr="BDN-9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171" y="600075"/>
          <a:ext cx="109649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37487</xdr:colOff>
      <xdr:row>9</xdr:row>
      <xdr:rowOff>76200</xdr:rowOff>
    </xdr:from>
    <xdr:to>
      <xdr:col>1</xdr:col>
      <xdr:colOff>1096495</xdr:colOff>
      <xdr:row>14</xdr:row>
      <xdr:rowOff>152400</xdr:rowOff>
    </xdr:to>
    <xdr:pic>
      <xdr:nvPicPr>
        <xdr:cNvPr id="4" name="Рисунок 3" descr="BDN-9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8012" y="1914525"/>
          <a:ext cx="1059008" cy="10763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16</xdr:row>
      <xdr:rowOff>133350</xdr:rowOff>
    </xdr:from>
    <xdr:to>
      <xdr:col>1</xdr:col>
      <xdr:colOff>1104900</xdr:colOff>
      <xdr:row>21</xdr:row>
      <xdr:rowOff>228600</xdr:rowOff>
    </xdr:to>
    <xdr:pic>
      <xdr:nvPicPr>
        <xdr:cNvPr id="5" name="Рисунок 4" descr="BDN-12s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0050" y="3371850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23</xdr:row>
      <xdr:rowOff>47625</xdr:rowOff>
    </xdr:from>
    <xdr:to>
      <xdr:col>1</xdr:col>
      <xdr:colOff>1114425</xdr:colOff>
      <xdr:row>29</xdr:row>
      <xdr:rowOff>133350</xdr:rowOff>
    </xdr:to>
    <xdr:pic>
      <xdr:nvPicPr>
        <xdr:cNvPr id="6" name="Рисунок 5" descr="BDN-12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5" y="4724400"/>
          <a:ext cx="1057275" cy="1285875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31</xdr:row>
      <xdr:rowOff>0</xdr:rowOff>
    </xdr:from>
    <xdr:to>
      <xdr:col>1</xdr:col>
      <xdr:colOff>1114424</xdr:colOff>
      <xdr:row>36</xdr:row>
      <xdr:rowOff>76200</xdr:rowOff>
    </xdr:to>
    <xdr:pic>
      <xdr:nvPicPr>
        <xdr:cNvPr id="7" name="Рисунок 6" descr="BDN-24(2)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28624" y="6276975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37</xdr:row>
      <xdr:rowOff>19050</xdr:rowOff>
    </xdr:from>
    <xdr:to>
      <xdr:col>1</xdr:col>
      <xdr:colOff>1085850</xdr:colOff>
      <xdr:row>43</xdr:row>
      <xdr:rowOff>152399</xdr:rowOff>
    </xdr:to>
    <xdr:pic>
      <xdr:nvPicPr>
        <xdr:cNvPr id="8" name="Рисунок 7" descr="BDN-40 (1)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76251" y="7496175"/>
          <a:ext cx="1000124" cy="1333499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47</xdr:row>
      <xdr:rowOff>85724</xdr:rowOff>
    </xdr:from>
    <xdr:to>
      <xdr:col>1</xdr:col>
      <xdr:colOff>1142999</xdr:colOff>
      <xdr:row>53</xdr:row>
      <xdr:rowOff>19049</xdr:rowOff>
    </xdr:to>
    <xdr:pic>
      <xdr:nvPicPr>
        <xdr:cNvPr id="9" name="Рисунок 8" descr="BD-25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00049" y="9972674"/>
          <a:ext cx="1133475" cy="11334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54</xdr:row>
      <xdr:rowOff>95250</xdr:rowOff>
    </xdr:from>
    <xdr:to>
      <xdr:col>1</xdr:col>
      <xdr:colOff>1152525</xdr:colOff>
      <xdr:row>60</xdr:row>
      <xdr:rowOff>28575</xdr:rowOff>
    </xdr:to>
    <xdr:pic>
      <xdr:nvPicPr>
        <xdr:cNvPr id="10" name="Рисунок 9" descr="BD-40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09575" y="11382375"/>
          <a:ext cx="1133475" cy="1133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66676</xdr:rowOff>
    </xdr:from>
    <xdr:to>
      <xdr:col>1</xdr:col>
      <xdr:colOff>1133475</xdr:colOff>
      <xdr:row>7</xdr:row>
      <xdr:rowOff>190501</xdr:rowOff>
    </xdr:to>
    <xdr:pic>
      <xdr:nvPicPr>
        <xdr:cNvPr id="2" name="Рисунок 1" descr="BP-10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466726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</xdr:row>
      <xdr:rowOff>20664</xdr:rowOff>
    </xdr:from>
    <xdr:to>
      <xdr:col>1</xdr:col>
      <xdr:colOff>1123950</xdr:colOff>
      <xdr:row>15</xdr:row>
      <xdr:rowOff>19050</xdr:rowOff>
    </xdr:to>
    <xdr:pic>
      <xdr:nvPicPr>
        <xdr:cNvPr id="3" name="Рисунок 2" descr="BP-10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575" y="1820889"/>
          <a:ext cx="1104900" cy="119853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16</xdr:row>
      <xdr:rowOff>114300</xdr:rowOff>
    </xdr:from>
    <xdr:to>
      <xdr:col>1</xdr:col>
      <xdr:colOff>1133475</xdr:colOff>
      <xdr:row>22</xdr:row>
      <xdr:rowOff>28575</xdr:rowOff>
    </xdr:to>
    <xdr:pic>
      <xdr:nvPicPr>
        <xdr:cNvPr id="4" name="Рисунок 3" descr="BP-2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9575" y="3314700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23</xdr:row>
      <xdr:rowOff>57150</xdr:rowOff>
    </xdr:from>
    <xdr:to>
      <xdr:col>1</xdr:col>
      <xdr:colOff>1095375</xdr:colOff>
      <xdr:row>29</xdr:row>
      <xdr:rowOff>95250</xdr:rowOff>
    </xdr:to>
    <xdr:pic>
      <xdr:nvPicPr>
        <xdr:cNvPr id="5" name="Рисунок 4" descr="BP-2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8150" y="4657725"/>
          <a:ext cx="104775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30</xdr:row>
      <xdr:rowOff>133350</xdr:rowOff>
    </xdr:from>
    <xdr:to>
      <xdr:col>1</xdr:col>
      <xdr:colOff>1104901</xdr:colOff>
      <xdr:row>36</xdr:row>
      <xdr:rowOff>19050</xdr:rowOff>
    </xdr:to>
    <xdr:pic>
      <xdr:nvPicPr>
        <xdr:cNvPr id="6" name="Рисунок 5" descr="BP-40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09576" y="6134100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37</xdr:row>
      <xdr:rowOff>66677</xdr:rowOff>
    </xdr:from>
    <xdr:to>
      <xdr:col>1</xdr:col>
      <xdr:colOff>1047750</xdr:colOff>
      <xdr:row>43</xdr:row>
      <xdr:rowOff>136648</xdr:rowOff>
    </xdr:to>
    <xdr:pic>
      <xdr:nvPicPr>
        <xdr:cNvPr id="7" name="Рисунок 6" descr="БП-60_01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85775" y="7467602"/>
          <a:ext cx="952500" cy="127012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44</xdr:row>
      <xdr:rowOff>76200</xdr:rowOff>
    </xdr:from>
    <xdr:to>
      <xdr:col>1</xdr:col>
      <xdr:colOff>1047750</xdr:colOff>
      <xdr:row>50</xdr:row>
      <xdr:rowOff>146171</xdr:rowOff>
    </xdr:to>
    <xdr:pic>
      <xdr:nvPicPr>
        <xdr:cNvPr id="8" name="Рисунок 7" descr="БП-60_01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85775" y="8877300"/>
          <a:ext cx="952500" cy="127012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54</xdr:row>
      <xdr:rowOff>38100</xdr:rowOff>
    </xdr:from>
    <xdr:to>
      <xdr:col>1</xdr:col>
      <xdr:colOff>1123950</xdr:colOff>
      <xdr:row>60</xdr:row>
      <xdr:rowOff>142875</xdr:rowOff>
    </xdr:to>
    <xdr:pic>
      <xdr:nvPicPr>
        <xdr:cNvPr id="9" name="Рисунок 8" descr="BPn-10s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19100" y="11039475"/>
          <a:ext cx="1095375" cy="13049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61</xdr:row>
      <xdr:rowOff>123825</xdr:rowOff>
    </xdr:from>
    <xdr:to>
      <xdr:col>1</xdr:col>
      <xdr:colOff>1133475</xdr:colOff>
      <xdr:row>67</xdr:row>
      <xdr:rowOff>19050</xdr:rowOff>
    </xdr:to>
    <xdr:pic>
      <xdr:nvPicPr>
        <xdr:cNvPr id="10" name="Рисунок 9" descr="BPn-10s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8625" y="12525375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69</xdr:row>
      <xdr:rowOff>38100</xdr:rowOff>
    </xdr:from>
    <xdr:to>
      <xdr:col>1</xdr:col>
      <xdr:colOff>1076324</xdr:colOff>
      <xdr:row>73</xdr:row>
      <xdr:rowOff>85725</xdr:rowOff>
    </xdr:to>
    <xdr:pic>
      <xdr:nvPicPr>
        <xdr:cNvPr id="11" name="Рисунок 10" descr="BPn-30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28624" y="14039850"/>
          <a:ext cx="103822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75</xdr:row>
      <xdr:rowOff>123825</xdr:rowOff>
    </xdr:from>
    <xdr:to>
      <xdr:col>1</xdr:col>
      <xdr:colOff>1123950</xdr:colOff>
      <xdr:row>81</xdr:row>
      <xdr:rowOff>38100</xdr:rowOff>
    </xdr:to>
    <xdr:pic>
      <xdr:nvPicPr>
        <xdr:cNvPr id="12" name="Рисунок 11" descr="BPn-30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0050" y="1532572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82</xdr:row>
      <xdr:rowOff>95250</xdr:rowOff>
    </xdr:from>
    <xdr:to>
      <xdr:col>1</xdr:col>
      <xdr:colOff>1123949</xdr:colOff>
      <xdr:row>87</xdr:row>
      <xdr:rowOff>190500</xdr:rowOff>
    </xdr:to>
    <xdr:pic>
      <xdr:nvPicPr>
        <xdr:cNvPr id="13" name="Рисунок 12" descr="BPn-40(1)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9099" y="16697325"/>
          <a:ext cx="1095375" cy="1095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0</xdr:rowOff>
    </xdr:from>
    <xdr:to>
      <xdr:col>1</xdr:col>
      <xdr:colOff>1082728</xdr:colOff>
      <xdr:row>8</xdr:row>
      <xdr:rowOff>57151</xdr:rowOff>
    </xdr:to>
    <xdr:pic>
      <xdr:nvPicPr>
        <xdr:cNvPr id="2" name="Рисунок 1" descr="Мармит_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" y="600075"/>
          <a:ext cx="1025578" cy="105727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9</xdr:row>
      <xdr:rowOff>152400</xdr:rowOff>
    </xdr:from>
    <xdr:to>
      <xdr:col>1</xdr:col>
      <xdr:colOff>1092253</xdr:colOff>
      <xdr:row>15</xdr:row>
      <xdr:rowOff>9526</xdr:rowOff>
    </xdr:to>
    <xdr:pic>
      <xdr:nvPicPr>
        <xdr:cNvPr id="3" name="Рисунок 2" descr="Мармит_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1952625"/>
          <a:ext cx="1025578" cy="105727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16</xdr:row>
      <xdr:rowOff>133350</xdr:rowOff>
    </xdr:from>
    <xdr:to>
      <xdr:col>1</xdr:col>
      <xdr:colOff>1092253</xdr:colOff>
      <xdr:row>21</xdr:row>
      <xdr:rowOff>190501</xdr:rowOff>
    </xdr:to>
    <xdr:pic>
      <xdr:nvPicPr>
        <xdr:cNvPr id="4" name="Рисунок 3" descr="Мармит_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3333750"/>
          <a:ext cx="1025578" cy="10572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7121314152" displayName="Таблица17121314152" ref="A1:B7" totalsRowShown="0" headerRowDxfId="158" dataDxfId="157" headerRowCellStyle="Вывод" dataCellStyle="Вывод">
  <autoFilter ref="A1:B7"/>
  <tableColumns count="2">
    <tableColumn id="1" name="Сумма" dataDxfId="156" dataCellStyle="Вывод"/>
    <tableColumn id="2" name="Скидка" dataDxfId="155" dataCellStyle="Вывод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23" name="Таблица1520" displayName="Таблица1520" ref="H18:M21" totalsRowShown="0" headerRowDxfId="105" dataDxfId="104" headerRowCellStyle="Вывод" dataCellStyle="Вывод">
  <autoFilter ref="H18:M21"/>
  <tableColumns count="6">
    <tableColumn id="1" name="№ п/п" dataDxfId="103" dataCellStyle="Вывод"/>
    <tableColumn id="2" name="Наименование" dataDxfId="102" dataCellStyle="Вывод"/>
    <tableColumn id="3" name="Длина" dataDxfId="101" dataCellStyle="Вывод"/>
    <tableColumn id="4" name="Ширина" dataDxfId="100" dataCellStyle="Вывод"/>
    <tableColumn id="5" name="Высота" dataDxfId="99" dataCellStyle="Вывод"/>
    <tableColumn id="6" name="Вес" dataDxfId="98" dataCellStyle="Вывод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25" name="Таблица151921" displayName="Таблица151921" ref="H49:M52" totalsRowShown="0" headerRowDxfId="97" dataDxfId="96" headerRowCellStyle="Вывод" dataCellStyle="Вывод">
  <autoFilter ref="H49:M52"/>
  <tableColumns count="6">
    <tableColumn id="1" name="№ п/п" dataDxfId="95" dataCellStyle="Вывод"/>
    <tableColumn id="2" name="Наименование" dataDxfId="94" dataCellStyle="Вывод"/>
    <tableColumn id="3" name="Длина" dataDxfId="93" dataCellStyle="Вывод"/>
    <tableColumn id="4" name="Ширина" dataDxfId="92" dataCellStyle="Вывод"/>
    <tableColumn id="5" name="Высота" dataDxfId="91" dataCellStyle="Вывод"/>
    <tableColumn id="6" name="Вес" dataDxfId="90" dataCellStyle="Вывод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3" name="Таблица14" displayName="Таблица14" ref="H2:I8" totalsRowShown="0" headerRowDxfId="89" dataDxfId="88" headerRowCellStyle="Вывод" dataCellStyle="Вывод">
  <autoFilter ref="H2:I8"/>
  <tableColumns count="2">
    <tableColumn id="1" name="Сумма" dataDxfId="87" dataCellStyle="Вывод"/>
    <tableColumn id="2" name="Скидка" dataDxfId="86" dataCellStyle="Вывод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26" name="Таблица15192127" displayName="Таблица15192127" ref="H16:M18" totalsRowShown="0" headerRowDxfId="85" dataDxfId="84" headerRowCellStyle="Вывод" dataCellStyle="Вывод">
  <autoFilter ref="H16:M18"/>
  <tableColumns count="6">
    <tableColumn id="1" name="№ п/п" dataDxfId="83" dataCellStyle="Вывод"/>
    <tableColumn id="2" name="Наименование" dataDxfId="82" dataCellStyle="Вывод"/>
    <tableColumn id="3" name="Длина" dataDxfId="81" dataCellStyle="Вывод"/>
    <tableColumn id="4" name="Ширина" dataDxfId="80" dataCellStyle="Вывод"/>
    <tableColumn id="5" name="Высота" dataDxfId="79" dataCellStyle="Вывод"/>
    <tableColumn id="6" name="Вес" dataDxfId="78" dataCellStyle="Вывод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10" name="Таблица1411" displayName="Таблица1411" ref="H2:I8" totalsRowShown="0" headerRowDxfId="77" dataDxfId="76" headerRowCellStyle="Вывод" dataCellStyle="Вывод">
  <autoFilter ref="H2:I8"/>
  <tableColumns count="2">
    <tableColumn id="1" name="Сумма" dataDxfId="75" dataCellStyle="Вывод"/>
    <tableColumn id="2" name="Скидка" dataDxfId="74" dataCellStyle="Вывод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27" name="Таблица12" displayName="Таблица12" ref="H10:N16" totalsRowShown="0" headerRowDxfId="73" dataDxfId="72" headerRowCellStyle="Вывод" dataCellStyle="Вывод">
  <autoFilter ref="H10:N16"/>
  <tableColumns count="7">
    <tableColumn id="1" name="№ п/п" dataDxfId="71" dataCellStyle="Вывод"/>
    <tableColumn id="2" name="Наименование" dataDxfId="70" dataCellStyle="Вывод"/>
    <tableColumn id="3" name="Длина" dataDxfId="69" dataCellStyle="Вывод"/>
    <tableColumn id="4" name="Ширина" dataDxfId="68" dataCellStyle="Вывод"/>
    <tableColumn id="5" name="Высота" dataDxfId="67" dataCellStyle="Вывод"/>
    <tableColumn id="6" name="Объем" dataDxfId="66" dataCellStyle="Вывод"/>
    <tableColumn id="7" name="Вес" dataDxfId="65" dataCellStyle="Вывод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6" name="Таблица17" displayName="Таблица17" ref="H2:I8" totalsRowShown="0" headerRowDxfId="64" dataDxfId="63" headerRowCellStyle="Вывод" dataCellStyle="Вывод">
  <autoFilter ref="H2:I8"/>
  <tableColumns count="2">
    <tableColumn id="1" name="Сумма" dataDxfId="62" dataCellStyle="Вывод"/>
    <tableColumn id="2" name="Скидка" dataDxfId="61" dataCellStyle="Вывод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id="28" name="Таблица3" displayName="Таблица3" ref="H10:N19" totalsRowShown="0" headerRowDxfId="60" dataDxfId="59" headerRowCellStyle="Вывод" dataCellStyle="Вывод">
  <autoFilter ref="H10:N19"/>
  <tableColumns count="7">
    <tableColumn id="1" name="№ п/п" dataDxfId="58" dataCellStyle="Вывод"/>
    <tableColumn id="2" name="Наименование" dataDxfId="57" dataCellStyle="Вывод"/>
    <tableColumn id="3" name="Длина" dataDxfId="56" dataCellStyle="Вывод"/>
    <tableColumn id="4" name="Ширина" dataDxfId="55" dataCellStyle="Вывод"/>
    <tableColumn id="5" name="Высота" dataDxfId="54" dataCellStyle="Вывод"/>
    <tableColumn id="6" name="Объем" dataDxfId="53" dataCellStyle="Вывод">
      <calculatedColumnFormula>Таблица3[[#This Row],[Длина]]*Таблица3[[#This Row],[Ширина]]*Таблица3[[#This Row],[Высота]]*0.000000001</calculatedColumnFormula>
    </tableColumn>
    <tableColumn id="7" name="Вес" dataDxfId="52" dataCellStyle="Вывод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id="29" name="Таблица1518" displayName="Таблица1518" ref="H23:M29" totalsRowShown="0" headerRowDxfId="51" dataDxfId="50" headerRowCellStyle="Вывод" dataCellStyle="Вывод">
  <autoFilter ref="H23:M29"/>
  <tableColumns count="6">
    <tableColumn id="1" name="№ п/п" dataDxfId="49" dataCellStyle="Вывод"/>
    <tableColumn id="2" name="Наименование" dataDxfId="48" dataCellStyle="Вывод"/>
    <tableColumn id="3" name="Длина" dataDxfId="47" dataCellStyle="Вывод"/>
    <tableColumn id="4" name="Ширина" dataDxfId="46" dataCellStyle="Вывод"/>
    <tableColumn id="5" name="Высота" dataDxfId="45" dataCellStyle="Вывод"/>
    <tableColumn id="6" name="Вес" dataDxfId="44" dataCellStyle="Вывод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id="11" name="Таблица1712" displayName="Таблица1712" ref="H2:I8" totalsRowShown="0" headerRowDxfId="43" dataDxfId="42" headerRowCellStyle="Вывод" dataCellStyle="Вывод">
  <autoFilter ref="H2:I8"/>
  <tableColumns count="2">
    <tableColumn id="1" name="Сумма" dataDxfId="41" dataCellStyle="Вывод"/>
    <tableColumn id="2" name="Скидка" dataDxfId="40" dataCellStyle="Вывод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9" name="Таблица1610" displayName="Таблица1610" ref="H2:I8" totalsRowShown="0" headerRowDxfId="154" dataDxfId="153" headerRowCellStyle="Вывод" dataCellStyle="Вывод">
  <autoFilter ref="H2:I8"/>
  <tableColumns count="2">
    <tableColumn id="1" name="Сумма" dataDxfId="152" dataCellStyle="Вывод"/>
    <tableColumn id="2" name="Скидка" dataDxfId="151" dataCellStyle="Вывод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id="30" name="Таблица8" displayName="Таблица8" ref="H10:N17" totalsRowShown="0" headerRowDxfId="39" dataDxfId="38" headerRowCellStyle="Вывод" dataCellStyle="Вывод">
  <autoFilter ref="H10:N17"/>
  <tableColumns count="7">
    <tableColumn id="1" name="№ п/п" dataDxfId="37" dataCellStyle="Вывод"/>
    <tableColumn id="2" name="Наименование" dataDxfId="36" dataCellStyle="Вывод"/>
    <tableColumn id="3" name="Длина" dataDxfId="35" dataCellStyle="Вывод"/>
    <tableColumn id="4" name="Ширина" dataDxfId="34" dataCellStyle="Вывод"/>
    <tableColumn id="5" name="Высота" dataDxfId="33" dataCellStyle="Вывод"/>
    <tableColumn id="6" name="Объем" dataDxfId="32" dataCellStyle="Вывод">
      <calculatedColumnFormula>Таблица8[[#This Row],[Длина]]*Таблица8[[#This Row],[Ширина]]*Таблица8[[#This Row],[Высота]]*0.000000001</calculatedColumnFormula>
    </tableColumn>
    <tableColumn id="7" name="Вес" dataDxfId="31" dataCellStyle="Вывод"/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id="31" name="Таблица151517" displayName="Таблица151517" ref="H26:M32" totalsRowShown="0" headerRowDxfId="30" dataDxfId="29" headerRowCellStyle="Вывод" dataCellStyle="Вывод">
  <autoFilter ref="H26:M32"/>
  <tableColumns count="6">
    <tableColumn id="1" name="№ п/п" dataDxfId="28" dataCellStyle="Вывод"/>
    <tableColumn id="2" name="Наименование" dataDxfId="27" dataCellStyle="Вывод"/>
    <tableColumn id="3" name="Длина" dataDxfId="26" dataCellStyle="Вывод"/>
    <tableColumn id="4" name="Ширина" dataDxfId="25" dataCellStyle="Вывод"/>
    <tableColumn id="5" name="Высота" dataDxfId="24" dataCellStyle="Вывод"/>
    <tableColumn id="6" name="Вес" dataDxfId="23" dataCellStyle="Вывод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id="12" name="Таблица171213" displayName="Таблица171213" ref="H2:I8" totalsRowShown="0" headerRowDxfId="22" dataDxfId="21" headerRowCellStyle="Вывод" dataCellStyle="Вывод">
  <autoFilter ref="H2:I8"/>
  <tableColumns count="2">
    <tableColumn id="1" name="Сумма" dataDxfId="20" dataCellStyle="Вывод"/>
    <tableColumn id="2" name="Скидка" dataDxfId="19" dataCellStyle="Вывод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id="13" name="Таблица17121314" displayName="Таблица17121314" ref="H2:I8" totalsRowShown="0" headerRowDxfId="18" dataDxfId="17" headerRowCellStyle="Вывод" dataCellStyle="Вывод">
  <autoFilter ref="H2:I8"/>
  <tableColumns count="2">
    <tableColumn id="1" name="Сумма" dataDxfId="16" dataCellStyle="Вывод"/>
    <tableColumn id="2" name="Скидка" dataDxfId="15" dataCellStyle="Вывод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id="14" name="Таблица1712131415" displayName="Таблица1712131415" ref="H2:I8" totalsRowShown="0" headerRowDxfId="14" dataDxfId="13" headerRowCellStyle="Вывод" dataCellStyle="Вывод">
  <autoFilter ref="H2:I8"/>
  <tableColumns count="2">
    <tableColumn id="1" name="Сумма" dataDxfId="12" dataCellStyle="Вывод"/>
    <tableColumn id="2" name="Скидка" dataDxfId="11" dataCellStyle="Вывод"/>
  </tableColumns>
  <tableStyleInfo name="TableStyleMedium9" showFirstColumn="0" showLastColumn="0" showRowStripes="1" showColumnStripes="0"/>
</table>
</file>

<file path=xl/tables/table25.xml><?xml version="1.0" encoding="utf-8"?>
<table xmlns="http://schemas.openxmlformats.org/spreadsheetml/2006/main" id="15" name="Таблица171213141516" displayName="Таблица171213141516" ref="H2:I8" totalsRowShown="0" headerRowDxfId="10" dataDxfId="9" headerRowCellStyle="Вывод" dataCellStyle="Вывод">
  <autoFilter ref="H2:I8"/>
  <tableColumns count="2">
    <tableColumn id="1" name="Сумма" dataDxfId="8" dataCellStyle="Вывод"/>
    <tableColumn id="2" name="Скидка" dataDxfId="7" dataCellStyle="Вывод"/>
  </tableColumns>
  <tableStyleInfo name="TableStyleMedium9" showFirstColumn="0" showLastColumn="0" showRowStripes="1" showColumnStripes="0"/>
</table>
</file>

<file path=xl/tables/table26.xml><?xml version="1.0" encoding="utf-8"?>
<table xmlns="http://schemas.openxmlformats.org/spreadsheetml/2006/main" id="4" name="Таблица16105" displayName="Таблица16105" ref="J4:K10" totalsRowShown="0" headerRowDxfId="6" dataDxfId="4" headerRowBorderDxfId="5" tableBorderDxfId="3" totalsRowBorderDxfId="2" headerRowCellStyle="Вывод" dataCellStyle="Вывод">
  <autoFilter ref="J4:K10"/>
  <tableColumns count="2">
    <tableColumn id="1" name="Сумма" dataDxfId="1" dataCellStyle="Вывод"/>
    <tableColumn id="2" name="Скидка" dataDxfId="0" dataCellStyle="Вывод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8" name="Таблица1" displayName="Таблица1" ref="H11:N19" totalsRowShown="0" headerRowDxfId="150" dataDxfId="149" headerRowCellStyle="Вывод" dataCellStyle="Вывод">
  <autoFilter ref="H11:N19"/>
  <tableColumns count="7">
    <tableColumn id="1" name="№ п/п" dataDxfId="148" dataCellStyle="Вывод"/>
    <tableColumn id="2" name="Наименование изделия" dataDxfId="147" dataCellStyle="Вывод"/>
    <tableColumn id="7" name="Длина" dataDxfId="146" dataCellStyle="Вывод"/>
    <tableColumn id="6" name="Ширина" dataDxfId="145" dataCellStyle="Вывод"/>
    <tableColumn id="3" name="Высота" dataDxfId="144" dataCellStyle="Вывод"/>
    <tableColumn id="4" name="Объем" dataDxfId="143" dataCellStyle="Вывод">
      <calculatedColumnFormula>Таблица1[[#This Row],[Длина]]*Таблица1[[#This Row],[Ширина]]*Таблица1[[#This Row],[Высота]]*0.000000001</calculatedColumnFormula>
    </tableColumn>
    <tableColumn id="5" name="Вес " dataDxfId="142" dataCellStyle="Вывод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16" name="Таблица1515" displayName="Таблица1515" ref="H23:M29" totalsRowShown="0" headerRowDxfId="141" dataDxfId="140" headerRowCellStyle="Вывод" dataCellStyle="Вывод">
  <autoFilter ref="H23:M29"/>
  <tableColumns count="6">
    <tableColumn id="1" name="№ п/п" dataDxfId="139" dataCellStyle="Вывод"/>
    <tableColumn id="2" name="Наименование изделия" dataDxfId="138" dataCellStyle="Вывод"/>
    <tableColumn id="3" name="Длина" dataDxfId="137" dataCellStyle="Вывод"/>
    <tableColumn id="4" name="Ширина" dataDxfId="136" dataCellStyle="Вывод"/>
    <tableColumn id="5" name="Высота" dataDxfId="135" dataCellStyle="Вывод"/>
    <tableColumn id="6" name="Вес" dataDxfId="134" dataCellStyle="Вывод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Таблица16" displayName="Таблица16" ref="H2:I8" totalsRowShown="0" headerRowDxfId="133" dataDxfId="132" headerRowCellStyle="Вывод" dataCellStyle="Вывод">
  <autoFilter ref="H2:I8"/>
  <tableColumns count="2">
    <tableColumn id="1" name="Сумма" dataDxfId="131" dataCellStyle="Вывод"/>
    <tableColumn id="2" name="Скидка" dataDxfId="130" dataCellStyle="Вывод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20" name="Таблица15" displayName="Таблица15" ref="H21:M27" totalsRowShown="0" headerRowDxfId="129" dataDxfId="128" headerRowCellStyle="Вывод" dataCellStyle="Вывод">
  <autoFilter ref="H21:M27"/>
  <tableColumns count="6">
    <tableColumn id="1" name="№ п/п" dataDxfId="127" dataCellStyle="Вывод"/>
    <tableColumn id="2" name="Наименование" dataDxfId="126" dataCellStyle="Вывод"/>
    <tableColumn id="3" name="Длина" dataDxfId="125" dataCellStyle="Вывод"/>
    <tableColumn id="4" name="Ширина" dataDxfId="124" dataCellStyle="Вывод"/>
    <tableColumn id="5" name="Высота" dataDxfId="123" dataCellStyle="Вывод"/>
    <tableColumn id="6" name="Вес" dataDxfId="122" dataCellStyle="Вывод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7" name="Таблица168" displayName="Таблица168" ref="H2:I8" totalsRowShown="0" headerRowDxfId="121" dataDxfId="120" headerRowCellStyle="Вывод" dataCellStyle="Вывод">
  <autoFilter ref="H2:I8"/>
  <tableColumns count="2">
    <tableColumn id="1" name="Сумма" dataDxfId="119" dataCellStyle="Вывод"/>
    <tableColumn id="2" name="Скидка" dataDxfId="118" dataCellStyle="Вывод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21" name="Таблица1519" displayName="Таблица1519" ref="H22:M28" totalsRowShown="0" headerRowDxfId="117" dataDxfId="116" headerRowCellStyle="Вывод" dataCellStyle="Вывод">
  <autoFilter ref="H22:M28"/>
  <tableColumns count="6">
    <tableColumn id="1" name="№ п/п" dataDxfId="115" dataCellStyle="Вывод"/>
    <tableColumn id="2" name="Наименование" dataDxfId="114" dataCellStyle="Вывод"/>
    <tableColumn id="3" name="Длина" dataDxfId="113" dataCellStyle="Вывод"/>
    <tableColumn id="4" name="Ширина" dataDxfId="112" dataCellStyle="Вывод"/>
    <tableColumn id="5" name="Высота" dataDxfId="111" dataCellStyle="Вывод"/>
    <tableColumn id="6" name="Вес" dataDxfId="110" dataCellStyle="Вывод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2" name="Таблица163" displayName="Таблица163" ref="H2:I8" totalsRowShown="0" headerRowDxfId="109" dataDxfId="108" headerRowCellStyle="Вывод" dataCellStyle="Вывод">
  <autoFilter ref="H2:I8"/>
  <tableColumns count="2">
    <tableColumn id="1" name="Сумма" dataDxfId="107" dataCellStyle="Вывод"/>
    <tableColumn id="2" name="Скидка" dataDxfId="106" dataCellStyle="Вывод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1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D6" sqref="D6:D7"/>
    </sheetView>
  </sheetViews>
  <sheetFormatPr defaultRowHeight="15"/>
  <cols>
    <col min="1" max="1" width="16.7109375" bestFit="1" customWidth="1"/>
    <col min="2" max="2" width="10.85546875" bestFit="1" customWidth="1"/>
    <col min="4" max="4" width="14" customWidth="1"/>
    <col min="5" max="5" width="16" customWidth="1"/>
    <col min="6" max="6" width="16.140625" bestFit="1" customWidth="1"/>
    <col min="7" max="7" width="25.7109375" bestFit="1" customWidth="1"/>
  </cols>
  <sheetData>
    <row r="1" spans="1:7" ht="15.75" thickBot="1">
      <c r="A1" s="37" t="s">
        <v>126</v>
      </c>
      <c r="B1" s="41" t="s">
        <v>127</v>
      </c>
      <c r="C1" s="103" t="s">
        <v>164</v>
      </c>
      <c r="D1" s="104"/>
      <c r="E1" s="105"/>
      <c r="F1" s="49" t="s">
        <v>160</v>
      </c>
      <c r="G1" s="52" t="s">
        <v>163</v>
      </c>
    </row>
    <row r="2" spans="1:7" ht="15.75" thickBot="1">
      <c r="A2" s="37" t="s">
        <v>121</v>
      </c>
      <c r="B2" s="38">
        <v>0.03</v>
      </c>
      <c r="D2" s="106"/>
      <c r="F2" s="56">
        <f>Кипятильники!J3+'Термосы эмалированные'!J3+'Термосы нержавеющие'!J3+'Термосы с краном'!J3+'Термосы на колесах'!J3+'Термосы профессиональные '!J3+Бидоны!J3+Баки!J3+Мармиты!J3+Сыроварни!J3+Дистилляторы!J3+ЦКТ!J3+Комплектующие!J3</f>
        <v>0</v>
      </c>
      <c r="G2" s="53">
        <f>Кипятильники!K3+'Термосы эмалированные'!K3+'Термосы нержавеющие'!K3+'Термосы с краном'!K3+'Термосы на колесах'!K3+'Термосы профессиональные '!K3+Бидоны!K3+Баки!K3+Мармиты!K3+Сыроварни!K3+Дистилляторы!K3+ЦКТ!K3+Комплектующие!K3</f>
        <v>0</v>
      </c>
    </row>
    <row r="3" spans="1:7" ht="15.75" thickBot="1">
      <c r="A3" s="37" t="s">
        <v>122</v>
      </c>
      <c r="B3" s="38">
        <v>7.0000000000000007E-2</v>
      </c>
      <c r="D3" s="107"/>
    </row>
    <row r="4" spans="1:7" ht="15.75" thickBot="1">
      <c r="A4" s="37" t="s">
        <v>123</v>
      </c>
      <c r="B4" s="38">
        <v>0.1</v>
      </c>
    </row>
    <row r="5" spans="1:7" ht="15.75" thickBot="1">
      <c r="A5" s="37" t="s">
        <v>124</v>
      </c>
      <c r="B5" s="42">
        <v>0.13</v>
      </c>
      <c r="C5" s="108" t="s">
        <v>162</v>
      </c>
      <c r="D5" s="109"/>
      <c r="E5" s="110"/>
      <c r="G5" s="55" t="s">
        <v>165</v>
      </c>
    </row>
    <row r="6" spans="1:7" ht="15.75" thickBot="1">
      <c r="A6" s="37" t="s">
        <v>125</v>
      </c>
      <c r="B6" s="45">
        <v>0.15</v>
      </c>
      <c r="C6" s="43"/>
      <c r="D6" s="111">
        <f>G2-G2*D2</f>
        <v>0</v>
      </c>
      <c r="E6" s="44"/>
      <c r="G6" s="53">
        <f>G2-D6</f>
        <v>0</v>
      </c>
    </row>
    <row r="7" spans="1:7" ht="15.75" thickBot="1">
      <c r="A7" s="39" t="s">
        <v>119</v>
      </c>
      <c r="B7" s="46">
        <v>0.17</v>
      </c>
      <c r="C7" s="44"/>
      <c r="D7" s="112"/>
      <c r="E7" s="44"/>
    </row>
    <row r="8" spans="1:7" ht="15.75" thickBot="1">
      <c r="F8" s="95" t="s">
        <v>231</v>
      </c>
      <c r="G8" s="96" t="s">
        <v>230</v>
      </c>
    </row>
    <row r="9" spans="1:7" ht="15.75" thickBot="1">
      <c r="F9" s="97">
        <f>Кипятильники!O21+'Термосы эмалированные'!O20+'Термосы нержавеющие'!O20+'Термосы с краном'!O17+'Термосы на колесах'!O14+'Термосы профессиональные '!O17+Бидоны!O20+Баки!O23+ЦКТ!O14</f>
        <v>0</v>
      </c>
      <c r="G9" s="98">
        <f>Кипятильники!P21+'Термосы эмалированные'!P20+'Термосы нержавеющие'!P20+'Термосы с краном'!P17+'Термосы на колесах'!P14+'Термосы профессиональные '!P17+Бидоны!P20+Баки!P23+ЦКТ!P14</f>
        <v>0</v>
      </c>
    </row>
  </sheetData>
  <mergeCells count="4">
    <mergeCell ref="C1:E1"/>
    <mergeCell ref="D2:D3"/>
    <mergeCell ref="C5:E5"/>
    <mergeCell ref="D6:D7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selection activeCell="L2" sqref="L2:M3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6.7109375" bestFit="1" customWidth="1"/>
    <col min="9" max="9" width="10.85546875" bestFit="1" customWidth="1"/>
    <col min="10" max="10" width="11.140625" bestFit="1" customWidth="1"/>
    <col min="11" max="11" width="13.7109375" bestFit="1" customWidth="1"/>
    <col min="13" max="13" width="19.140625" bestFit="1" customWidth="1"/>
  </cols>
  <sheetData>
    <row r="1" spans="1:13" ht="15.75" thickBot="1">
      <c r="A1" s="150" t="s">
        <v>102</v>
      </c>
      <c r="B1" s="150"/>
      <c r="C1" s="151"/>
      <c r="D1" s="151"/>
      <c r="E1" s="151"/>
    </row>
    <row r="2" spans="1:13" ht="15.75" thickBot="1">
      <c r="A2" s="21" t="s">
        <v>9</v>
      </c>
      <c r="B2" s="21" t="s">
        <v>155</v>
      </c>
      <c r="C2" s="21" t="s">
        <v>1</v>
      </c>
      <c r="D2" s="22" t="s">
        <v>118</v>
      </c>
      <c r="E2" s="21" t="s">
        <v>156</v>
      </c>
      <c r="F2" s="49" t="s">
        <v>93</v>
      </c>
      <c r="G2" s="52" t="s">
        <v>126</v>
      </c>
      <c r="H2" s="37" t="s">
        <v>126</v>
      </c>
      <c r="I2" s="37" t="s">
        <v>127</v>
      </c>
      <c r="J2" s="49" t="s">
        <v>160</v>
      </c>
      <c r="K2" s="52" t="s">
        <v>161</v>
      </c>
      <c r="L2" s="99" t="s">
        <v>127</v>
      </c>
      <c r="M2" s="52" t="s">
        <v>232</v>
      </c>
    </row>
    <row r="3" spans="1:13" ht="15.75" thickBot="1">
      <c r="A3" s="128">
        <v>1</v>
      </c>
      <c r="B3" s="128"/>
      <c r="C3" s="128" t="s">
        <v>58</v>
      </c>
      <c r="D3" s="32" t="s">
        <v>120</v>
      </c>
      <c r="E3" s="31">
        <v>11170</v>
      </c>
      <c r="F3" s="115"/>
      <c r="G3" s="111">
        <f>E3*F3</f>
        <v>0</v>
      </c>
      <c r="H3" s="47" t="s">
        <v>121</v>
      </c>
      <c r="I3" s="38">
        <v>0.03</v>
      </c>
      <c r="J3" s="50">
        <f>F3+F10+F17</f>
        <v>0</v>
      </c>
      <c r="K3" s="53">
        <f>G3+G10+G17</f>
        <v>0</v>
      </c>
      <c r="L3" s="100"/>
      <c r="M3" s="53">
        <f>K3-K3*L3</f>
        <v>0</v>
      </c>
    </row>
    <row r="4" spans="1:13" ht="15.75" thickBot="1">
      <c r="A4" s="129"/>
      <c r="B4" s="129"/>
      <c r="C4" s="129"/>
      <c r="D4" s="23" t="s">
        <v>121</v>
      </c>
      <c r="E4" s="19">
        <f>E3-E3*I3</f>
        <v>10834.9</v>
      </c>
      <c r="F4" s="116"/>
      <c r="G4" s="118"/>
      <c r="H4" s="47" t="s">
        <v>122</v>
      </c>
      <c r="I4" s="38">
        <v>7.0000000000000007E-2</v>
      </c>
    </row>
    <row r="5" spans="1:13" ht="15.75" thickBot="1">
      <c r="A5" s="129"/>
      <c r="B5" s="129"/>
      <c r="C5" s="129"/>
      <c r="D5" s="23" t="s">
        <v>130</v>
      </c>
      <c r="E5" s="19">
        <f>E3-E3*I4</f>
        <v>10388.1</v>
      </c>
      <c r="F5" s="116"/>
      <c r="G5" s="118"/>
      <c r="H5" s="47" t="s">
        <v>123</v>
      </c>
      <c r="I5" s="38">
        <v>0.1</v>
      </c>
    </row>
    <row r="6" spans="1:13" ht="15.75" thickBot="1">
      <c r="A6" s="129"/>
      <c r="B6" s="129"/>
      <c r="C6" s="129"/>
      <c r="D6" s="23" t="s">
        <v>123</v>
      </c>
      <c r="E6" s="19">
        <f>E3-E3*I5</f>
        <v>10053</v>
      </c>
      <c r="F6" s="116"/>
      <c r="G6" s="118"/>
      <c r="H6" s="47" t="s">
        <v>124</v>
      </c>
      <c r="I6" s="38">
        <v>0.13</v>
      </c>
    </row>
    <row r="7" spans="1:13" ht="15.75" thickBot="1">
      <c r="A7" s="129"/>
      <c r="B7" s="129"/>
      <c r="C7" s="129"/>
      <c r="D7" s="23" t="s">
        <v>124</v>
      </c>
      <c r="E7" s="19">
        <f>E3-E3*I6</f>
        <v>9717.9</v>
      </c>
      <c r="F7" s="116"/>
      <c r="G7" s="118"/>
      <c r="H7" s="47" t="s">
        <v>125</v>
      </c>
      <c r="I7" s="38">
        <v>0.15</v>
      </c>
    </row>
    <row r="8" spans="1:13" ht="15.75" thickBot="1">
      <c r="A8" s="129"/>
      <c r="B8" s="129"/>
      <c r="C8" s="129"/>
      <c r="D8" s="23" t="s">
        <v>128</v>
      </c>
      <c r="E8" s="19">
        <f>E3-E3*I7</f>
        <v>9494.5</v>
      </c>
      <c r="F8" s="116"/>
      <c r="G8" s="118"/>
      <c r="H8" s="48" t="s">
        <v>119</v>
      </c>
      <c r="I8" s="40">
        <v>0.17</v>
      </c>
    </row>
    <row r="9" spans="1:13" ht="15.75" thickBot="1">
      <c r="A9" s="130"/>
      <c r="B9" s="130"/>
      <c r="C9" s="130"/>
      <c r="D9" s="23" t="s">
        <v>129</v>
      </c>
      <c r="E9" s="19">
        <f>E3-E3*I8</f>
        <v>9271.1</v>
      </c>
      <c r="F9" s="117"/>
      <c r="G9" s="112"/>
    </row>
    <row r="10" spans="1:13" ht="15.75" thickBot="1">
      <c r="A10" s="128">
        <v>2</v>
      </c>
      <c r="B10" s="128"/>
      <c r="C10" s="128" t="s">
        <v>59</v>
      </c>
      <c r="D10" s="32" t="s">
        <v>120</v>
      </c>
      <c r="E10" s="31">
        <v>11400</v>
      </c>
      <c r="F10" s="115"/>
      <c r="G10" s="111">
        <f>E10*F10</f>
        <v>0</v>
      </c>
    </row>
    <row r="11" spans="1:13" ht="15.75" thickBot="1">
      <c r="A11" s="129"/>
      <c r="B11" s="129"/>
      <c r="C11" s="129"/>
      <c r="D11" s="23" t="s">
        <v>121</v>
      </c>
      <c r="E11" s="19">
        <f>E10-E10*I3</f>
        <v>11058</v>
      </c>
      <c r="F11" s="116"/>
      <c r="G11" s="118"/>
    </row>
    <row r="12" spans="1:13" ht="15.75" thickBot="1">
      <c r="A12" s="129"/>
      <c r="B12" s="129"/>
      <c r="C12" s="129"/>
      <c r="D12" s="23" t="s">
        <v>122</v>
      </c>
      <c r="E12" s="19">
        <f>E10-E10*I4</f>
        <v>10602</v>
      </c>
      <c r="F12" s="116"/>
      <c r="G12" s="118"/>
    </row>
    <row r="13" spans="1:13" ht="15.75" thickBot="1">
      <c r="A13" s="129"/>
      <c r="B13" s="129"/>
      <c r="C13" s="129"/>
      <c r="D13" s="23" t="s">
        <v>123</v>
      </c>
      <c r="E13" s="19">
        <f>E10-E10*I5</f>
        <v>10260</v>
      </c>
      <c r="F13" s="116"/>
      <c r="G13" s="118"/>
    </row>
    <row r="14" spans="1:13" ht="15.75" thickBot="1">
      <c r="A14" s="129"/>
      <c r="B14" s="129"/>
      <c r="C14" s="129"/>
      <c r="D14" s="23" t="s">
        <v>124</v>
      </c>
      <c r="E14" s="19">
        <f>E10-E10*I6</f>
        <v>9918</v>
      </c>
      <c r="F14" s="116"/>
      <c r="G14" s="118"/>
    </row>
    <row r="15" spans="1:13" ht="15.75" thickBot="1">
      <c r="A15" s="129"/>
      <c r="B15" s="129"/>
      <c r="C15" s="129"/>
      <c r="D15" s="23" t="s">
        <v>128</v>
      </c>
      <c r="E15" s="19">
        <f>E10-E10*I7</f>
        <v>9690</v>
      </c>
      <c r="F15" s="116"/>
      <c r="G15" s="118"/>
    </row>
    <row r="16" spans="1:13" ht="15.75" thickBot="1">
      <c r="A16" s="130"/>
      <c r="B16" s="130"/>
      <c r="C16" s="130"/>
      <c r="D16" s="23" t="s">
        <v>129</v>
      </c>
      <c r="E16" s="19">
        <f>E10-E10*I8</f>
        <v>9462</v>
      </c>
      <c r="F16" s="117"/>
      <c r="G16" s="112"/>
    </row>
    <row r="17" spans="1:7" ht="15.75" thickBot="1">
      <c r="A17" s="128">
        <v>3</v>
      </c>
      <c r="B17" s="128"/>
      <c r="C17" s="128" t="s">
        <v>60</v>
      </c>
      <c r="D17" s="32" t="s">
        <v>120</v>
      </c>
      <c r="E17" s="31">
        <v>11612</v>
      </c>
      <c r="F17" s="115"/>
      <c r="G17" s="111">
        <f>E17*F17</f>
        <v>0</v>
      </c>
    </row>
    <row r="18" spans="1:7" ht="15.75" thickBot="1">
      <c r="A18" s="129"/>
      <c r="B18" s="129"/>
      <c r="C18" s="129"/>
      <c r="D18" s="23" t="s">
        <v>121</v>
      </c>
      <c r="E18" s="19">
        <f>E17-E17*I3</f>
        <v>11263.64</v>
      </c>
      <c r="F18" s="116"/>
      <c r="G18" s="118"/>
    </row>
    <row r="19" spans="1:7" ht="15.75" thickBot="1">
      <c r="A19" s="129"/>
      <c r="B19" s="129"/>
      <c r="C19" s="129"/>
      <c r="D19" s="23" t="s">
        <v>122</v>
      </c>
      <c r="E19" s="19">
        <f>E17-E17*I4</f>
        <v>10799.16</v>
      </c>
      <c r="F19" s="116"/>
      <c r="G19" s="118"/>
    </row>
    <row r="20" spans="1:7" ht="15.75" thickBot="1">
      <c r="A20" s="129"/>
      <c r="B20" s="129"/>
      <c r="C20" s="129"/>
      <c r="D20" s="23" t="s">
        <v>123</v>
      </c>
      <c r="E20" s="19">
        <f>E17-E17*I5</f>
        <v>10450.799999999999</v>
      </c>
      <c r="F20" s="116"/>
      <c r="G20" s="118"/>
    </row>
    <row r="21" spans="1:7" ht="15.75" thickBot="1">
      <c r="A21" s="129"/>
      <c r="B21" s="129"/>
      <c r="C21" s="129"/>
      <c r="D21" s="23" t="s">
        <v>124</v>
      </c>
      <c r="E21" s="19">
        <f>E17-E17*I6</f>
        <v>10102.44</v>
      </c>
      <c r="F21" s="116"/>
      <c r="G21" s="118"/>
    </row>
    <row r="22" spans="1:7" ht="15.75" thickBot="1">
      <c r="A22" s="129"/>
      <c r="B22" s="129"/>
      <c r="C22" s="129"/>
      <c r="D22" s="23" t="s">
        <v>128</v>
      </c>
      <c r="E22" s="19">
        <f>E17-E17*I7</f>
        <v>9870.2000000000007</v>
      </c>
      <c r="F22" s="116"/>
      <c r="G22" s="118"/>
    </row>
    <row r="23" spans="1:7" ht="15.75" thickBot="1">
      <c r="A23" s="130"/>
      <c r="B23" s="130"/>
      <c r="C23" s="130"/>
      <c r="D23" s="23" t="s">
        <v>129</v>
      </c>
      <c r="E23" s="19">
        <f>E17-E17*I8</f>
        <v>9637.9599999999991</v>
      </c>
      <c r="F23" s="117"/>
      <c r="G23" s="112"/>
    </row>
  </sheetData>
  <mergeCells count="16">
    <mergeCell ref="A17:A23"/>
    <mergeCell ref="C17:C23"/>
    <mergeCell ref="A1:E1"/>
    <mergeCell ref="A3:A9"/>
    <mergeCell ref="C3:C9"/>
    <mergeCell ref="A10:A16"/>
    <mergeCell ref="C10:C16"/>
    <mergeCell ref="B3:B9"/>
    <mergeCell ref="B10:B16"/>
    <mergeCell ref="B17:B23"/>
    <mergeCell ref="F3:F9"/>
    <mergeCell ref="G3:G9"/>
    <mergeCell ref="F10:F16"/>
    <mergeCell ref="G10:G16"/>
    <mergeCell ref="F17:F23"/>
    <mergeCell ref="G17:G23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selection activeCell="L2" sqref="L2:M3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6.7109375" bestFit="1" customWidth="1"/>
    <col min="9" max="9" width="10.85546875" bestFit="1" customWidth="1"/>
    <col min="10" max="10" width="11.140625" bestFit="1" customWidth="1"/>
    <col min="11" max="11" width="13.7109375" bestFit="1" customWidth="1"/>
    <col min="13" max="13" width="19.140625" bestFit="1" customWidth="1"/>
  </cols>
  <sheetData>
    <row r="1" spans="1:13" ht="15.75" thickBot="1">
      <c r="A1" s="150" t="s">
        <v>103</v>
      </c>
      <c r="B1" s="150"/>
      <c r="C1" s="151"/>
      <c r="D1" s="151"/>
      <c r="E1" s="151"/>
    </row>
    <row r="2" spans="1:13" ht="15.75" thickBot="1">
      <c r="A2" s="21" t="s">
        <v>9</v>
      </c>
      <c r="B2" s="21" t="s">
        <v>155</v>
      </c>
      <c r="C2" s="21" t="s">
        <v>1</v>
      </c>
      <c r="D2" s="22" t="s">
        <v>118</v>
      </c>
      <c r="E2" s="21" t="s">
        <v>156</v>
      </c>
      <c r="F2" s="49" t="s">
        <v>93</v>
      </c>
      <c r="G2" s="52" t="s">
        <v>126</v>
      </c>
      <c r="H2" s="37" t="s">
        <v>126</v>
      </c>
      <c r="I2" s="37" t="s">
        <v>127</v>
      </c>
      <c r="J2" s="49" t="s">
        <v>160</v>
      </c>
      <c r="K2" s="52" t="s">
        <v>161</v>
      </c>
      <c r="L2" s="99" t="s">
        <v>127</v>
      </c>
      <c r="M2" s="52" t="s">
        <v>232</v>
      </c>
    </row>
    <row r="3" spans="1:13" ht="15.75" thickBot="1">
      <c r="A3" s="128">
        <v>1</v>
      </c>
      <c r="B3" s="128"/>
      <c r="C3" s="128" t="s">
        <v>61</v>
      </c>
      <c r="D3" s="32" t="s">
        <v>120</v>
      </c>
      <c r="E3" s="31">
        <v>12500</v>
      </c>
      <c r="F3" s="115"/>
      <c r="G3" s="111">
        <f>E3*F3</f>
        <v>0</v>
      </c>
      <c r="H3" s="47" t="s">
        <v>121</v>
      </c>
      <c r="I3" s="38">
        <v>0.03</v>
      </c>
      <c r="J3" s="50">
        <f>F3+F10+F17</f>
        <v>0</v>
      </c>
      <c r="K3" s="53">
        <f>G3+G10+G17</f>
        <v>0</v>
      </c>
      <c r="L3" s="100"/>
      <c r="M3" s="53">
        <f>K3-K3*L3</f>
        <v>0</v>
      </c>
    </row>
    <row r="4" spans="1:13" ht="15.75" thickBot="1">
      <c r="A4" s="129"/>
      <c r="B4" s="129"/>
      <c r="C4" s="129"/>
      <c r="D4" s="23" t="s">
        <v>121</v>
      </c>
      <c r="E4" s="19">
        <f>E3-E3*I3</f>
        <v>12125</v>
      </c>
      <c r="F4" s="116"/>
      <c r="G4" s="118"/>
      <c r="H4" s="47" t="s">
        <v>122</v>
      </c>
      <c r="I4" s="38">
        <v>7.0000000000000007E-2</v>
      </c>
    </row>
    <row r="5" spans="1:13" ht="15.75" thickBot="1">
      <c r="A5" s="129"/>
      <c r="B5" s="129"/>
      <c r="C5" s="129"/>
      <c r="D5" s="23" t="s">
        <v>130</v>
      </c>
      <c r="E5" s="19">
        <f>E3-E3*I4</f>
        <v>11625</v>
      </c>
      <c r="F5" s="116"/>
      <c r="G5" s="118"/>
      <c r="H5" s="47" t="s">
        <v>123</v>
      </c>
      <c r="I5" s="38">
        <v>0.1</v>
      </c>
    </row>
    <row r="6" spans="1:13" ht="15.75" thickBot="1">
      <c r="A6" s="129"/>
      <c r="B6" s="129"/>
      <c r="C6" s="129"/>
      <c r="D6" s="23" t="s">
        <v>123</v>
      </c>
      <c r="E6" s="19">
        <f>E3-E3*I5</f>
        <v>11250</v>
      </c>
      <c r="F6" s="116"/>
      <c r="G6" s="118"/>
      <c r="H6" s="47" t="s">
        <v>124</v>
      </c>
      <c r="I6" s="38">
        <v>0.13</v>
      </c>
    </row>
    <row r="7" spans="1:13" ht="15.75" thickBot="1">
      <c r="A7" s="129"/>
      <c r="B7" s="129"/>
      <c r="C7" s="129"/>
      <c r="D7" s="23" t="s">
        <v>124</v>
      </c>
      <c r="E7" s="19">
        <f>E3-E3*I6</f>
        <v>10875</v>
      </c>
      <c r="F7" s="116"/>
      <c r="G7" s="118"/>
      <c r="H7" s="47" t="s">
        <v>125</v>
      </c>
      <c r="I7" s="38">
        <v>0.15</v>
      </c>
    </row>
    <row r="8" spans="1:13" ht="15.75" thickBot="1">
      <c r="A8" s="129"/>
      <c r="B8" s="129"/>
      <c r="C8" s="129"/>
      <c r="D8" s="23" t="s">
        <v>128</v>
      </c>
      <c r="E8" s="19">
        <f>E3-E3*I7</f>
        <v>10625</v>
      </c>
      <c r="F8" s="116"/>
      <c r="G8" s="118"/>
      <c r="H8" s="48" t="s">
        <v>119</v>
      </c>
      <c r="I8" s="40">
        <v>0.17</v>
      </c>
    </row>
    <row r="9" spans="1:13" ht="15.75" thickBot="1">
      <c r="A9" s="130"/>
      <c r="B9" s="130"/>
      <c r="C9" s="130"/>
      <c r="D9" s="23" t="s">
        <v>129</v>
      </c>
      <c r="E9" s="19">
        <f>E3-E3*I8</f>
        <v>10375</v>
      </c>
      <c r="F9" s="117"/>
      <c r="G9" s="112"/>
    </row>
    <row r="10" spans="1:13" ht="15.75" thickBot="1">
      <c r="A10" s="128">
        <v>2</v>
      </c>
      <c r="B10" s="128"/>
      <c r="C10" s="128" t="s">
        <v>62</v>
      </c>
      <c r="D10" s="32" t="s">
        <v>120</v>
      </c>
      <c r="E10" s="31">
        <v>13000</v>
      </c>
      <c r="F10" s="115"/>
      <c r="G10" s="111">
        <f>E10*F10</f>
        <v>0</v>
      </c>
    </row>
    <row r="11" spans="1:13" ht="15.75" thickBot="1">
      <c r="A11" s="129"/>
      <c r="B11" s="129"/>
      <c r="C11" s="129"/>
      <c r="D11" s="23" t="s">
        <v>121</v>
      </c>
      <c r="E11" s="19">
        <f>E10-E10*I3</f>
        <v>12610</v>
      </c>
      <c r="F11" s="116"/>
      <c r="G11" s="118"/>
    </row>
    <row r="12" spans="1:13" ht="15.75" thickBot="1">
      <c r="A12" s="129"/>
      <c r="B12" s="129"/>
      <c r="C12" s="129"/>
      <c r="D12" s="23" t="s">
        <v>122</v>
      </c>
      <c r="E12" s="19">
        <f>E10-E10*I4</f>
        <v>12090</v>
      </c>
      <c r="F12" s="116"/>
      <c r="G12" s="118"/>
    </row>
    <row r="13" spans="1:13" ht="15.75" thickBot="1">
      <c r="A13" s="129"/>
      <c r="B13" s="129"/>
      <c r="C13" s="129"/>
      <c r="D13" s="23" t="s">
        <v>123</v>
      </c>
      <c r="E13" s="19">
        <f>E10-E10*I5</f>
        <v>11700</v>
      </c>
      <c r="F13" s="116"/>
      <c r="G13" s="118"/>
    </row>
    <row r="14" spans="1:13" ht="15.75" thickBot="1">
      <c r="A14" s="129"/>
      <c r="B14" s="129"/>
      <c r="C14" s="129"/>
      <c r="D14" s="23" t="s">
        <v>124</v>
      </c>
      <c r="E14" s="19">
        <f>E10-E10*I6</f>
        <v>11310</v>
      </c>
      <c r="F14" s="116"/>
      <c r="G14" s="118"/>
    </row>
    <row r="15" spans="1:13" ht="15.75" thickBot="1">
      <c r="A15" s="129"/>
      <c r="B15" s="129"/>
      <c r="C15" s="129"/>
      <c r="D15" s="23" t="s">
        <v>128</v>
      </c>
      <c r="E15" s="19">
        <f>E10-E10*I7</f>
        <v>11050</v>
      </c>
      <c r="F15" s="116"/>
      <c r="G15" s="118"/>
    </row>
    <row r="16" spans="1:13" ht="15.75" thickBot="1">
      <c r="A16" s="130"/>
      <c r="B16" s="130"/>
      <c r="C16" s="130"/>
      <c r="D16" s="23" t="s">
        <v>129</v>
      </c>
      <c r="E16" s="19">
        <f>E10-E10*I8</f>
        <v>10790</v>
      </c>
      <c r="F16" s="117"/>
      <c r="G16" s="112"/>
    </row>
    <row r="17" spans="1:7" ht="15.75" thickBot="1">
      <c r="A17" s="128">
        <v>3</v>
      </c>
      <c r="B17" s="128"/>
      <c r="C17" s="128" t="s">
        <v>63</v>
      </c>
      <c r="D17" s="32" t="s">
        <v>120</v>
      </c>
      <c r="E17" s="31">
        <v>13550</v>
      </c>
      <c r="F17" s="115"/>
      <c r="G17" s="111">
        <f>E17*F17</f>
        <v>0</v>
      </c>
    </row>
    <row r="18" spans="1:7" ht="15.75" thickBot="1">
      <c r="A18" s="129"/>
      <c r="B18" s="129"/>
      <c r="C18" s="129"/>
      <c r="D18" s="23" t="s">
        <v>121</v>
      </c>
      <c r="E18" s="19">
        <f>E17-E17*I3</f>
        <v>13143.5</v>
      </c>
      <c r="F18" s="116"/>
      <c r="G18" s="118"/>
    </row>
    <row r="19" spans="1:7" ht="15.75" thickBot="1">
      <c r="A19" s="129"/>
      <c r="B19" s="129"/>
      <c r="C19" s="129"/>
      <c r="D19" s="23" t="s">
        <v>122</v>
      </c>
      <c r="E19" s="19">
        <f>E17-E17*I4</f>
        <v>12601.5</v>
      </c>
      <c r="F19" s="116"/>
      <c r="G19" s="118"/>
    </row>
    <row r="20" spans="1:7" ht="15.75" thickBot="1">
      <c r="A20" s="129"/>
      <c r="B20" s="129"/>
      <c r="C20" s="129"/>
      <c r="D20" s="23" t="s">
        <v>123</v>
      </c>
      <c r="E20" s="19">
        <f>E17-E17*I5</f>
        <v>12195</v>
      </c>
      <c r="F20" s="116"/>
      <c r="G20" s="118"/>
    </row>
    <row r="21" spans="1:7" ht="15.75" thickBot="1">
      <c r="A21" s="129"/>
      <c r="B21" s="129"/>
      <c r="C21" s="129"/>
      <c r="D21" s="23" t="s">
        <v>124</v>
      </c>
      <c r="E21" s="19">
        <f>E17-E17*I6</f>
        <v>11788.5</v>
      </c>
      <c r="F21" s="116"/>
      <c r="G21" s="118"/>
    </row>
    <row r="22" spans="1:7" ht="15.75" thickBot="1">
      <c r="A22" s="129"/>
      <c r="B22" s="129"/>
      <c r="C22" s="129"/>
      <c r="D22" s="23" t="s">
        <v>128</v>
      </c>
      <c r="E22" s="19">
        <f>E17-E17*I7</f>
        <v>11517.5</v>
      </c>
      <c r="F22" s="116"/>
      <c r="G22" s="118"/>
    </row>
    <row r="23" spans="1:7" ht="15.75" thickBot="1">
      <c r="A23" s="130"/>
      <c r="B23" s="130"/>
      <c r="C23" s="130"/>
      <c r="D23" s="23" t="s">
        <v>129</v>
      </c>
      <c r="E23" s="19">
        <f>E17-E17*I8</f>
        <v>11246.5</v>
      </c>
      <c r="F23" s="117"/>
      <c r="G23" s="112"/>
    </row>
  </sheetData>
  <mergeCells count="16">
    <mergeCell ref="A17:A23"/>
    <mergeCell ref="C17:C23"/>
    <mergeCell ref="A1:E1"/>
    <mergeCell ref="A3:A9"/>
    <mergeCell ref="C3:C9"/>
    <mergeCell ref="A10:A16"/>
    <mergeCell ref="C10:C16"/>
    <mergeCell ref="B3:B9"/>
    <mergeCell ref="B10:B16"/>
    <mergeCell ref="B17:B23"/>
    <mergeCell ref="F3:F9"/>
    <mergeCell ref="G3:G9"/>
    <mergeCell ref="F10:F16"/>
    <mergeCell ref="G10:G16"/>
    <mergeCell ref="F17:F23"/>
    <mergeCell ref="G17:G23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1:M37"/>
  <sheetViews>
    <sheetView workbookViewId="0">
      <selection activeCell="L2" sqref="L2:M3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6.7109375" bestFit="1" customWidth="1"/>
    <col min="9" max="9" width="10.85546875" bestFit="1" customWidth="1"/>
    <col min="10" max="10" width="11.140625" bestFit="1" customWidth="1"/>
    <col min="11" max="11" width="13.7109375" bestFit="1" customWidth="1"/>
    <col min="13" max="13" width="19.140625" bestFit="1" customWidth="1"/>
  </cols>
  <sheetData>
    <row r="1" spans="1:13" ht="24" customHeight="1" thickBot="1">
      <c r="A1" s="150" t="s">
        <v>72</v>
      </c>
      <c r="B1" s="150"/>
      <c r="C1" s="151"/>
      <c r="D1" s="151"/>
      <c r="E1" s="151"/>
    </row>
    <row r="2" spans="1:13" ht="15.75" thickBot="1">
      <c r="A2" s="21" t="s">
        <v>9</v>
      </c>
      <c r="B2" s="21" t="s">
        <v>155</v>
      </c>
      <c r="C2" s="21" t="s">
        <v>1</v>
      </c>
      <c r="D2" s="22" t="s">
        <v>118</v>
      </c>
      <c r="E2" s="21" t="s">
        <v>156</v>
      </c>
      <c r="F2" s="49" t="s">
        <v>93</v>
      </c>
      <c r="G2" s="52" t="s">
        <v>126</v>
      </c>
      <c r="H2" s="37" t="s">
        <v>126</v>
      </c>
      <c r="I2" s="37" t="s">
        <v>127</v>
      </c>
      <c r="J2" s="49" t="s">
        <v>160</v>
      </c>
      <c r="K2" s="52" t="s">
        <v>161</v>
      </c>
      <c r="L2" s="99" t="s">
        <v>127</v>
      </c>
      <c r="M2" s="52" t="s">
        <v>232</v>
      </c>
    </row>
    <row r="3" spans="1:13" ht="15.75" thickBot="1">
      <c r="A3" s="128">
        <v>1</v>
      </c>
      <c r="B3" s="128"/>
      <c r="C3" s="128" t="s">
        <v>73</v>
      </c>
      <c r="D3" s="32" t="s">
        <v>120</v>
      </c>
      <c r="E3" s="31">
        <v>14260</v>
      </c>
      <c r="F3" s="115"/>
      <c r="G3" s="111">
        <f>E3*F3</f>
        <v>0</v>
      </c>
      <c r="H3" s="47" t="s">
        <v>121</v>
      </c>
      <c r="I3" s="38">
        <v>0.03</v>
      </c>
      <c r="J3" s="50">
        <f>F3+F10+F17+F24+F31</f>
        <v>0</v>
      </c>
      <c r="K3" s="53">
        <f>G3+G10+G17+G24+G31</f>
        <v>0</v>
      </c>
      <c r="L3" s="100"/>
      <c r="M3" s="53">
        <f>K3-K3*L3</f>
        <v>0</v>
      </c>
    </row>
    <row r="4" spans="1:13" ht="15.75" thickBot="1">
      <c r="A4" s="129"/>
      <c r="B4" s="129"/>
      <c r="C4" s="129"/>
      <c r="D4" s="23" t="s">
        <v>121</v>
      </c>
      <c r="E4" s="19">
        <f>E3-E3*I3</f>
        <v>13832.2</v>
      </c>
      <c r="F4" s="116"/>
      <c r="G4" s="118"/>
      <c r="H4" s="47" t="s">
        <v>122</v>
      </c>
      <c r="I4" s="38">
        <v>7.0000000000000007E-2</v>
      </c>
    </row>
    <row r="5" spans="1:13" ht="15.75" thickBot="1">
      <c r="A5" s="129"/>
      <c r="B5" s="129"/>
      <c r="C5" s="129"/>
      <c r="D5" s="23" t="s">
        <v>130</v>
      </c>
      <c r="E5" s="19">
        <f>E3-E3*I4</f>
        <v>13261.8</v>
      </c>
      <c r="F5" s="116"/>
      <c r="G5" s="118"/>
      <c r="H5" s="47" t="s">
        <v>123</v>
      </c>
      <c r="I5" s="38">
        <v>0.1</v>
      </c>
    </row>
    <row r="6" spans="1:13" ht="15.75" thickBot="1">
      <c r="A6" s="129"/>
      <c r="B6" s="129"/>
      <c r="C6" s="129"/>
      <c r="D6" s="23" t="s">
        <v>123</v>
      </c>
      <c r="E6" s="19">
        <f>E3-E3*I5</f>
        <v>12834</v>
      </c>
      <c r="F6" s="116"/>
      <c r="G6" s="118"/>
      <c r="H6" s="47" t="s">
        <v>124</v>
      </c>
      <c r="I6" s="38">
        <v>0.13</v>
      </c>
    </row>
    <row r="7" spans="1:13" ht="15.75" thickBot="1">
      <c r="A7" s="129"/>
      <c r="B7" s="129"/>
      <c r="C7" s="129"/>
      <c r="D7" s="23" t="s">
        <v>124</v>
      </c>
      <c r="E7" s="19">
        <f>E3-E3*I6</f>
        <v>12406.2</v>
      </c>
      <c r="F7" s="116"/>
      <c r="G7" s="118"/>
      <c r="H7" s="47" t="s">
        <v>125</v>
      </c>
      <c r="I7" s="38">
        <v>0.15</v>
      </c>
    </row>
    <row r="8" spans="1:13" ht="15.75" thickBot="1">
      <c r="A8" s="129"/>
      <c r="B8" s="129"/>
      <c r="C8" s="129"/>
      <c r="D8" s="23" t="s">
        <v>128</v>
      </c>
      <c r="E8" s="19">
        <f>E3-E3*I7</f>
        <v>12121</v>
      </c>
      <c r="F8" s="116"/>
      <c r="G8" s="118"/>
      <c r="H8" s="48" t="s">
        <v>119</v>
      </c>
      <c r="I8" s="40">
        <v>0.17</v>
      </c>
    </row>
    <row r="9" spans="1:13" ht="15.75" thickBot="1">
      <c r="A9" s="130"/>
      <c r="B9" s="130"/>
      <c r="C9" s="130"/>
      <c r="D9" s="23" t="s">
        <v>129</v>
      </c>
      <c r="E9" s="19">
        <f>E3-E3*I8</f>
        <v>11835.8</v>
      </c>
      <c r="F9" s="117"/>
      <c r="G9" s="112"/>
    </row>
    <row r="10" spans="1:13" ht="15.75" thickBot="1">
      <c r="A10" s="128">
        <v>2</v>
      </c>
      <c r="B10" s="128"/>
      <c r="C10" s="128" t="s">
        <v>74</v>
      </c>
      <c r="D10" s="32" t="s">
        <v>120</v>
      </c>
      <c r="E10" s="31">
        <v>18080</v>
      </c>
      <c r="F10" s="115"/>
      <c r="G10" s="111">
        <f>E10*F10</f>
        <v>0</v>
      </c>
    </row>
    <row r="11" spans="1:13" ht="15.75" thickBot="1">
      <c r="A11" s="129"/>
      <c r="B11" s="129"/>
      <c r="C11" s="129"/>
      <c r="D11" s="23" t="s">
        <v>121</v>
      </c>
      <c r="E11" s="19">
        <f>E10-E10*I3</f>
        <v>17537.599999999999</v>
      </c>
      <c r="F11" s="116"/>
      <c r="G11" s="118"/>
    </row>
    <row r="12" spans="1:13" ht="15.75" thickBot="1">
      <c r="A12" s="129"/>
      <c r="B12" s="129"/>
      <c r="C12" s="129"/>
      <c r="D12" s="23" t="s">
        <v>122</v>
      </c>
      <c r="E12" s="19">
        <f>E10-E10*I4</f>
        <v>16814.400000000001</v>
      </c>
      <c r="F12" s="116"/>
      <c r="G12" s="118"/>
    </row>
    <row r="13" spans="1:13" ht="15.75" thickBot="1">
      <c r="A13" s="129"/>
      <c r="B13" s="129"/>
      <c r="C13" s="129"/>
      <c r="D13" s="23" t="s">
        <v>123</v>
      </c>
      <c r="E13" s="19">
        <f>E10-E10*I5</f>
        <v>16272</v>
      </c>
      <c r="F13" s="116"/>
      <c r="G13" s="118"/>
    </row>
    <row r="14" spans="1:13" ht="15.75" thickBot="1">
      <c r="A14" s="129"/>
      <c r="B14" s="129"/>
      <c r="C14" s="129"/>
      <c r="D14" s="23" t="s">
        <v>124</v>
      </c>
      <c r="E14" s="19">
        <f>E10-E10*I6</f>
        <v>15729.6</v>
      </c>
      <c r="F14" s="116"/>
      <c r="G14" s="118"/>
    </row>
    <row r="15" spans="1:13" ht="15.75" thickBot="1">
      <c r="A15" s="129"/>
      <c r="B15" s="129"/>
      <c r="C15" s="129"/>
      <c r="D15" s="23" t="s">
        <v>128</v>
      </c>
      <c r="E15" s="19">
        <f>E10-E10*I7</f>
        <v>15368</v>
      </c>
      <c r="F15" s="116"/>
      <c r="G15" s="118"/>
    </row>
    <row r="16" spans="1:13" ht="15.75" thickBot="1">
      <c r="A16" s="130"/>
      <c r="B16" s="130"/>
      <c r="C16" s="130"/>
      <c r="D16" s="23" t="s">
        <v>129</v>
      </c>
      <c r="E16" s="19">
        <f>E10-E10*I8</f>
        <v>15006.4</v>
      </c>
      <c r="F16" s="117"/>
      <c r="G16" s="112"/>
    </row>
    <row r="17" spans="1:7" ht="15.75" thickBot="1">
      <c r="A17" s="128">
        <v>3</v>
      </c>
      <c r="B17" s="128"/>
      <c r="C17" s="128" t="s">
        <v>75</v>
      </c>
      <c r="D17" s="32" t="s">
        <v>120</v>
      </c>
      <c r="E17" s="31">
        <v>15150</v>
      </c>
      <c r="F17" s="115"/>
      <c r="G17" s="111">
        <f>E17*F17</f>
        <v>0</v>
      </c>
    </row>
    <row r="18" spans="1:7" ht="15.75" thickBot="1">
      <c r="A18" s="129"/>
      <c r="B18" s="129"/>
      <c r="C18" s="129"/>
      <c r="D18" s="23" t="s">
        <v>121</v>
      </c>
      <c r="E18" s="19">
        <f>E17-E17*I3</f>
        <v>14695.5</v>
      </c>
      <c r="F18" s="116"/>
      <c r="G18" s="118"/>
    </row>
    <row r="19" spans="1:7" ht="15.75" thickBot="1">
      <c r="A19" s="129"/>
      <c r="B19" s="129"/>
      <c r="C19" s="129"/>
      <c r="D19" s="23" t="s">
        <v>122</v>
      </c>
      <c r="E19" s="19">
        <f>E17-E17*I4</f>
        <v>14089.5</v>
      </c>
      <c r="F19" s="116"/>
      <c r="G19" s="118"/>
    </row>
    <row r="20" spans="1:7" ht="15.75" thickBot="1">
      <c r="A20" s="129"/>
      <c r="B20" s="129"/>
      <c r="C20" s="129"/>
      <c r="D20" s="23" t="s">
        <v>123</v>
      </c>
      <c r="E20" s="19">
        <f>E17-E17*I5</f>
        <v>13635</v>
      </c>
      <c r="F20" s="116"/>
      <c r="G20" s="118"/>
    </row>
    <row r="21" spans="1:7" ht="15.75" thickBot="1">
      <c r="A21" s="129"/>
      <c r="B21" s="129"/>
      <c r="C21" s="129"/>
      <c r="D21" s="23" t="s">
        <v>124</v>
      </c>
      <c r="E21" s="19">
        <f>E17-E17*I6</f>
        <v>13180.5</v>
      </c>
      <c r="F21" s="116"/>
      <c r="G21" s="118"/>
    </row>
    <row r="22" spans="1:7" ht="15.75" thickBot="1">
      <c r="A22" s="129"/>
      <c r="B22" s="129"/>
      <c r="C22" s="129"/>
      <c r="D22" s="23" t="s">
        <v>128</v>
      </c>
      <c r="E22" s="19">
        <f>E17-E17*I7</f>
        <v>12877.5</v>
      </c>
      <c r="F22" s="116"/>
      <c r="G22" s="118"/>
    </row>
    <row r="23" spans="1:7" ht="15.75" thickBot="1">
      <c r="A23" s="130"/>
      <c r="B23" s="130"/>
      <c r="C23" s="130"/>
      <c r="D23" s="23" t="s">
        <v>129</v>
      </c>
      <c r="E23" s="19">
        <f>E17-E17*I8</f>
        <v>12574.5</v>
      </c>
      <c r="F23" s="117"/>
      <c r="G23" s="112"/>
    </row>
    <row r="24" spans="1:7" ht="15.75" thickBot="1">
      <c r="A24" s="128">
        <v>4</v>
      </c>
      <c r="B24" s="128"/>
      <c r="C24" s="128" t="s">
        <v>139</v>
      </c>
      <c r="D24" s="32" t="s">
        <v>120</v>
      </c>
      <c r="E24" s="31">
        <v>25810</v>
      </c>
      <c r="F24" s="115"/>
      <c r="G24" s="111">
        <f>E24*F24</f>
        <v>0</v>
      </c>
    </row>
    <row r="25" spans="1:7" ht="15.75" thickBot="1">
      <c r="A25" s="129"/>
      <c r="B25" s="129"/>
      <c r="C25" s="129"/>
      <c r="D25" s="23" t="s">
        <v>121</v>
      </c>
      <c r="E25" s="19">
        <f>E24-E24*I3</f>
        <v>25035.7</v>
      </c>
      <c r="F25" s="116"/>
      <c r="G25" s="118"/>
    </row>
    <row r="26" spans="1:7" ht="15.75" thickBot="1">
      <c r="A26" s="129"/>
      <c r="B26" s="129"/>
      <c r="C26" s="129"/>
      <c r="D26" s="23" t="s">
        <v>122</v>
      </c>
      <c r="E26" s="19">
        <f>E24-E24*I4</f>
        <v>24003.3</v>
      </c>
      <c r="F26" s="116"/>
      <c r="G26" s="118"/>
    </row>
    <row r="27" spans="1:7" ht="15.75" thickBot="1">
      <c r="A27" s="129"/>
      <c r="B27" s="129"/>
      <c r="C27" s="129"/>
      <c r="D27" s="23" t="s">
        <v>123</v>
      </c>
      <c r="E27" s="19">
        <f>E24-E24*I5</f>
        <v>23229</v>
      </c>
      <c r="F27" s="116"/>
      <c r="G27" s="118"/>
    </row>
    <row r="28" spans="1:7" ht="15.75" thickBot="1">
      <c r="A28" s="129"/>
      <c r="B28" s="129"/>
      <c r="C28" s="129"/>
      <c r="D28" s="23" t="s">
        <v>124</v>
      </c>
      <c r="E28" s="19">
        <f>E24-E24*I6</f>
        <v>22454.7</v>
      </c>
      <c r="F28" s="116"/>
      <c r="G28" s="118"/>
    </row>
    <row r="29" spans="1:7" ht="15.75" thickBot="1">
      <c r="A29" s="129"/>
      <c r="B29" s="129"/>
      <c r="C29" s="129"/>
      <c r="D29" s="23" t="s">
        <v>128</v>
      </c>
      <c r="E29" s="19">
        <f>E24-E24*I7</f>
        <v>21938.5</v>
      </c>
      <c r="F29" s="116"/>
      <c r="G29" s="118"/>
    </row>
    <row r="30" spans="1:7" ht="15.75" thickBot="1">
      <c r="A30" s="130"/>
      <c r="B30" s="130"/>
      <c r="C30" s="130"/>
      <c r="D30" s="23" t="s">
        <v>129</v>
      </c>
      <c r="E30" s="19">
        <f>E24-E24*I8</f>
        <v>21422.3</v>
      </c>
      <c r="F30" s="117"/>
      <c r="G30" s="112"/>
    </row>
    <row r="31" spans="1:7" ht="15.75" thickBot="1">
      <c r="A31" s="128">
        <v>5</v>
      </c>
      <c r="B31" s="128"/>
      <c r="C31" s="128" t="s">
        <v>76</v>
      </c>
      <c r="D31" s="32" t="s">
        <v>120</v>
      </c>
      <c r="E31" s="31">
        <v>15500</v>
      </c>
      <c r="F31" s="115"/>
      <c r="G31" s="111">
        <f>E31*F31</f>
        <v>0</v>
      </c>
    </row>
    <row r="32" spans="1:7" ht="15.75" thickBot="1">
      <c r="A32" s="129"/>
      <c r="B32" s="129"/>
      <c r="C32" s="129"/>
      <c r="D32" s="23" t="s">
        <v>121</v>
      </c>
      <c r="E32" s="19">
        <f>E31-E31*I3</f>
        <v>15035</v>
      </c>
      <c r="F32" s="116"/>
      <c r="G32" s="118"/>
    </row>
    <row r="33" spans="1:7" ht="15.75" thickBot="1">
      <c r="A33" s="129"/>
      <c r="B33" s="129"/>
      <c r="C33" s="129"/>
      <c r="D33" s="23" t="s">
        <v>122</v>
      </c>
      <c r="E33" s="19">
        <f>E31-E31*I4</f>
        <v>14415</v>
      </c>
      <c r="F33" s="116"/>
      <c r="G33" s="118"/>
    </row>
    <row r="34" spans="1:7" ht="15.75" thickBot="1">
      <c r="A34" s="129"/>
      <c r="B34" s="129"/>
      <c r="C34" s="129"/>
      <c r="D34" s="23" t="s">
        <v>123</v>
      </c>
      <c r="E34" s="19">
        <f>E31-E31*I5</f>
        <v>13950</v>
      </c>
      <c r="F34" s="116"/>
      <c r="G34" s="118"/>
    </row>
    <row r="35" spans="1:7" ht="15.75" thickBot="1">
      <c r="A35" s="129"/>
      <c r="B35" s="129"/>
      <c r="C35" s="129"/>
      <c r="D35" s="23" t="s">
        <v>124</v>
      </c>
      <c r="E35" s="19">
        <f>E31-E31*I6</f>
        <v>13485</v>
      </c>
      <c r="F35" s="116"/>
      <c r="G35" s="118"/>
    </row>
    <row r="36" spans="1:7" ht="15.75" thickBot="1">
      <c r="A36" s="129"/>
      <c r="B36" s="129"/>
      <c r="C36" s="129"/>
      <c r="D36" s="23" t="s">
        <v>128</v>
      </c>
      <c r="E36" s="19">
        <f>E31-E31*I7</f>
        <v>13175</v>
      </c>
      <c r="F36" s="116"/>
      <c r="G36" s="118"/>
    </row>
    <row r="37" spans="1:7" ht="15.75" thickBot="1">
      <c r="A37" s="130"/>
      <c r="B37" s="130"/>
      <c r="C37" s="130"/>
      <c r="D37" s="23" t="s">
        <v>129</v>
      </c>
      <c r="E37" s="19">
        <f>E31-E31*I8</f>
        <v>12865</v>
      </c>
      <c r="F37" s="117"/>
      <c r="G37" s="112"/>
    </row>
  </sheetData>
  <mergeCells count="26">
    <mergeCell ref="A1:E1"/>
    <mergeCell ref="A3:A9"/>
    <mergeCell ref="C3:C9"/>
    <mergeCell ref="A10:A16"/>
    <mergeCell ref="C10:C16"/>
    <mergeCell ref="B3:B9"/>
    <mergeCell ref="B10:B16"/>
    <mergeCell ref="A17:A23"/>
    <mergeCell ref="C17:C23"/>
    <mergeCell ref="A24:A30"/>
    <mergeCell ref="C24:C30"/>
    <mergeCell ref="A31:A37"/>
    <mergeCell ref="C31:C37"/>
    <mergeCell ref="B17:B23"/>
    <mergeCell ref="B24:B30"/>
    <mergeCell ref="B31:B37"/>
    <mergeCell ref="F24:F30"/>
    <mergeCell ref="G24:G30"/>
    <mergeCell ref="F31:F37"/>
    <mergeCell ref="G31:G37"/>
    <mergeCell ref="F3:F9"/>
    <mergeCell ref="G3:G9"/>
    <mergeCell ref="F10:F16"/>
    <mergeCell ref="G10:G16"/>
    <mergeCell ref="F17:F23"/>
    <mergeCell ref="G17:G23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>
  <dimension ref="A1:P23"/>
  <sheetViews>
    <sheetView workbookViewId="0">
      <selection activeCell="L2" sqref="L2:M3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6.7109375" bestFit="1" customWidth="1"/>
    <col min="9" max="9" width="15" bestFit="1" customWidth="1"/>
    <col min="10" max="10" width="11.140625" bestFit="1" customWidth="1"/>
    <col min="11" max="11" width="13.7109375" bestFit="1" customWidth="1"/>
    <col min="13" max="13" width="18.5703125" customWidth="1"/>
    <col min="15" max="15" width="11" bestFit="1" customWidth="1"/>
    <col min="16" max="16" width="14.28515625" bestFit="1" customWidth="1"/>
  </cols>
  <sheetData>
    <row r="1" spans="1:16" ht="15.75" thickBot="1">
      <c r="A1" s="119" t="s">
        <v>104</v>
      </c>
      <c r="B1" s="119"/>
      <c r="C1" s="152"/>
      <c r="D1" s="152"/>
      <c r="E1" s="152"/>
    </row>
    <row r="2" spans="1:16" ht="15.75" thickBot="1">
      <c r="A2" s="21" t="s">
        <v>9</v>
      </c>
      <c r="B2" s="21" t="s">
        <v>155</v>
      </c>
      <c r="C2" s="21" t="s">
        <v>1</v>
      </c>
      <c r="D2" s="22" t="s">
        <v>118</v>
      </c>
      <c r="E2" s="21" t="s">
        <v>156</v>
      </c>
      <c r="F2" s="49" t="s">
        <v>93</v>
      </c>
      <c r="G2" s="52" t="s">
        <v>126</v>
      </c>
      <c r="H2" s="37" t="s">
        <v>126</v>
      </c>
      <c r="I2" s="37" t="s">
        <v>127</v>
      </c>
      <c r="J2" s="49" t="s">
        <v>160</v>
      </c>
      <c r="K2" s="52" t="s">
        <v>161</v>
      </c>
      <c r="L2" s="99" t="s">
        <v>127</v>
      </c>
      <c r="M2" s="52" t="s">
        <v>232</v>
      </c>
    </row>
    <row r="3" spans="1:16" ht="15.75" thickBot="1">
      <c r="A3" s="128">
        <v>1</v>
      </c>
      <c r="B3" s="128"/>
      <c r="C3" s="128" t="s">
        <v>135</v>
      </c>
      <c r="D3" s="32" t="s">
        <v>120</v>
      </c>
      <c r="E3" s="31">
        <v>18072</v>
      </c>
      <c r="F3" s="115"/>
      <c r="G3" s="111">
        <f>E3*F3</f>
        <v>0</v>
      </c>
      <c r="H3" s="47" t="s">
        <v>121</v>
      </c>
      <c r="I3" s="38">
        <v>0.03</v>
      </c>
      <c r="J3" s="50">
        <f>F3+F10+F17</f>
        <v>0</v>
      </c>
      <c r="K3" s="53">
        <f>G3+G10+G17</f>
        <v>0</v>
      </c>
      <c r="L3" s="100"/>
      <c r="M3" s="53">
        <f>K3-K3*L3</f>
        <v>0</v>
      </c>
    </row>
    <row r="4" spans="1:16" ht="15.75" thickBot="1">
      <c r="A4" s="129"/>
      <c r="B4" s="129"/>
      <c r="C4" s="129"/>
      <c r="D4" s="23" t="s">
        <v>121</v>
      </c>
      <c r="E4" s="19">
        <f>E3-E3*I3</f>
        <v>17529.84</v>
      </c>
      <c r="F4" s="116"/>
      <c r="G4" s="118"/>
      <c r="H4" s="47" t="s">
        <v>122</v>
      </c>
      <c r="I4" s="38">
        <v>7.0000000000000007E-2</v>
      </c>
    </row>
    <row r="5" spans="1:16" ht="15.75" thickBot="1">
      <c r="A5" s="129"/>
      <c r="B5" s="129"/>
      <c r="C5" s="129"/>
      <c r="D5" s="23" t="s">
        <v>130</v>
      </c>
      <c r="E5" s="19">
        <f>E3-E3*I4</f>
        <v>16806.96</v>
      </c>
      <c r="F5" s="116"/>
      <c r="G5" s="118"/>
      <c r="H5" s="47" t="s">
        <v>123</v>
      </c>
      <c r="I5" s="38">
        <v>0.1</v>
      </c>
    </row>
    <row r="6" spans="1:16" ht="15.75" thickBot="1">
      <c r="A6" s="129"/>
      <c r="B6" s="129"/>
      <c r="C6" s="129"/>
      <c r="D6" s="23" t="s">
        <v>123</v>
      </c>
      <c r="E6" s="19">
        <f>E3-E3*I5</f>
        <v>16264.8</v>
      </c>
      <c r="F6" s="116"/>
      <c r="G6" s="118"/>
      <c r="H6" s="47" t="s">
        <v>124</v>
      </c>
      <c r="I6" s="38">
        <v>0.13</v>
      </c>
    </row>
    <row r="7" spans="1:16" ht="15.75" thickBot="1">
      <c r="A7" s="129"/>
      <c r="B7" s="129"/>
      <c r="C7" s="129"/>
      <c r="D7" s="23" t="s">
        <v>124</v>
      </c>
      <c r="E7" s="19">
        <f>E3-E3*I6</f>
        <v>15722.64</v>
      </c>
      <c r="F7" s="116"/>
      <c r="G7" s="118"/>
      <c r="H7" s="47" t="s">
        <v>125</v>
      </c>
      <c r="I7" s="38">
        <v>0.15</v>
      </c>
    </row>
    <row r="8" spans="1:16" ht="15.75" thickBot="1">
      <c r="A8" s="129"/>
      <c r="B8" s="129"/>
      <c r="C8" s="129"/>
      <c r="D8" s="23" t="s">
        <v>128</v>
      </c>
      <c r="E8" s="19">
        <f>E3-E3*I7</f>
        <v>15361.2</v>
      </c>
      <c r="F8" s="116"/>
      <c r="G8" s="118"/>
      <c r="H8" s="48" t="s">
        <v>119</v>
      </c>
      <c r="I8" s="40">
        <v>0.17</v>
      </c>
    </row>
    <row r="9" spans="1:16" ht="15.75" thickBot="1">
      <c r="A9" s="130"/>
      <c r="B9" s="130"/>
      <c r="C9" s="130"/>
      <c r="D9" s="23" t="s">
        <v>129</v>
      </c>
      <c r="E9" s="19">
        <f>E3-E3*I8</f>
        <v>14999.76</v>
      </c>
      <c r="F9" s="117"/>
      <c r="G9" s="112"/>
      <c r="H9" s="145" t="s">
        <v>224</v>
      </c>
      <c r="I9" s="146"/>
      <c r="J9" s="146"/>
      <c r="K9" s="146"/>
      <c r="L9" s="146"/>
      <c r="M9" s="146"/>
      <c r="N9" s="146"/>
    </row>
    <row r="10" spans="1:16" ht="15.75" thickBot="1">
      <c r="A10" s="128">
        <v>2</v>
      </c>
      <c r="B10" s="128"/>
      <c r="C10" s="128" t="s">
        <v>136</v>
      </c>
      <c r="D10" s="32" t="s">
        <v>120</v>
      </c>
      <c r="E10" s="31">
        <v>19437</v>
      </c>
      <c r="F10" s="115"/>
      <c r="G10" s="111">
        <f>E10*F10</f>
        <v>0</v>
      </c>
      <c r="H10" s="62" t="s">
        <v>9</v>
      </c>
      <c r="I10" s="62" t="s">
        <v>1</v>
      </c>
      <c r="J10" s="62" t="s">
        <v>69</v>
      </c>
      <c r="K10" s="62" t="s">
        <v>70</v>
      </c>
      <c r="L10" s="62" t="s">
        <v>71</v>
      </c>
      <c r="M10" s="62" t="s">
        <v>167</v>
      </c>
      <c r="N10" s="62" t="s">
        <v>171</v>
      </c>
      <c r="O10" s="62" t="s">
        <v>187</v>
      </c>
      <c r="P10" s="62" t="s">
        <v>189</v>
      </c>
    </row>
    <row r="11" spans="1:16" ht="15.75" thickBot="1">
      <c r="A11" s="129"/>
      <c r="B11" s="129"/>
      <c r="C11" s="129"/>
      <c r="D11" s="23" t="s">
        <v>121</v>
      </c>
      <c r="E11" s="19">
        <f>E10-E10*I3</f>
        <v>18853.89</v>
      </c>
      <c r="F11" s="116"/>
      <c r="G11" s="118"/>
      <c r="H11" s="62">
        <v>1</v>
      </c>
      <c r="I11" s="62" t="s">
        <v>135</v>
      </c>
      <c r="J11" s="62">
        <v>420</v>
      </c>
      <c r="K11" s="62">
        <v>420</v>
      </c>
      <c r="L11" s="62">
        <v>1050</v>
      </c>
      <c r="M11" s="63">
        <f>J11*K11*L11*0.000000001</f>
        <v>0.18522000000000002</v>
      </c>
      <c r="N11" s="63">
        <v>8.3000000000000007</v>
      </c>
      <c r="O11" s="63">
        <f>N11*F3</f>
        <v>0</v>
      </c>
      <c r="P11" s="63">
        <f>M11*F3</f>
        <v>0</v>
      </c>
    </row>
    <row r="12" spans="1:16" ht="15.75" thickBot="1">
      <c r="A12" s="129"/>
      <c r="B12" s="129"/>
      <c r="C12" s="129"/>
      <c r="D12" s="23" t="s">
        <v>122</v>
      </c>
      <c r="E12" s="19">
        <f>E10-E10*I4</f>
        <v>18076.41</v>
      </c>
      <c r="F12" s="116"/>
      <c r="G12" s="118"/>
      <c r="H12" s="62">
        <v>2</v>
      </c>
      <c r="I12" s="62" t="s">
        <v>136</v>
      </c>
      <c r="J12" s="62">
        <v>420</v>
      </c>
      <c r="K12" s="62">
        <v>420</v>
      </c>
      <c r="L12" s="62">
        <v>1050</v>
      </c>
      <c r="M12" s="63">
        <f>J12*K12*L12*0.000000001</f>
        <v>0.18522000000000002</v>
      </c>
      <c r="N12" s="63">
        <v>9.1999999999999993</v>
      </c>
      <c r="O12" s="63">
        <f>N12*F10</f>
        <v>0</v>
      </c>
      <c r="P12" s="63">
        <f>M12*F10</f>
        <v>0</v>
      </c>
    </row>
    <row r="13" spans="1:16" ht="15.75" thickBot="1">
      <c r="A13" s="129"/>
      <c r="B13" s="129"/>
      <c r="C13" s="129"/>
      <c r="D13" s="23" t="s">
        <v>123</v>
      </c>
      <c r="E13" s="19">
        <f>E10-E10*I5</f>
        <v>17493.3</v>
      </c>
      <c r="F13" s="116"/>
      <c r="G13" s="118"/>
      <c r="H13" s="62">
        <v>3</v>
      </c>
      <c r="I13" s="62" t="s">
        <v>137</v>
      </c>
      <c r="J13" s="62">
        <v>420</v>
      </c>
      <c r="K13" s="62">
        <v>420</v>
      </c>
      <c r="L13" s="62">
        <v>1200</v>
      </c>
      <c r="M13" s="63">
        <f>J13*K13*L13*0.000000001</f>
        <v>0.21168000000000001</v>
      </c>
      <c r="N13" s="69">
        <v>10.3</v>
      </c>
      <c r="O13" s="63">
        <f>N13*F17</f>
        <v>0</v>
      </c>
      <c r="P13" s="63">
        <f>M13*F17</f>
        <v>0</v>
      </c>
    </row>
    <row r="14" spans="1:16" ht="15.75" thickBot="1">
      <c r="A14" s="129"/>
      <c r="B14" s="129"/>
      <c r="C14" s="129"/>
      <c r="D14" s="23" t="s">
        <v>124</v>
      </c>
      <c r="E14" s="19">
        <f>E10-E10*I6</f>
        <v>16910.189999999999</v>
      </c>
      <c r="F14" s="116"/>
      <c r="G14" s="118"/>
      <c r="N14" s="86" t="s">
        <v>203</v>
      </c>
      <c r="O14" s="67">
        <f>SUM(O11:O13)</f>
        <v>0</v>
      </c>
      <c r="P14" s="67">
        <f>SUM(P11:P13)</f>
        <v>0</v>
      </c>
    </row>
    <row r="15" spans="1:16" ht="15.75" thickBot="1">
      <c r="A15" s="129"/>
      <c r="B15" s="129"/>
      <c r="C15" s="129"/>
      <c r="D15" s="23" t="s">
        <v>128</v>
      </c>
      <c r="E15" s="19">
        <f>E10-E10*I7</f>
        <v>16521.45</v>
      </c>
      <c r="F15" s="116"/>
      <c r="G15" s="118"/>
    </row>
    <row r="16" spans="1:16" ht="15.75" thickBot="1">
      <c r="A16" s="130"/>
      <c r="B16" s="130"/>
      <c r="C16" s="130"/>
      <c r="D16" s="23" t="s">
        <v>129</v>
      </c>
      <c r="E16" s="19">
        <f>E10-E10*I8</f>
        <v>16132.71</v>
      </c>
      <c r="F16" s="117"/>
      <c r="G16" s="112"/>
      <c r="H16" s="64"/>
      <c r="I16" s="65" t="s">
        <v>170</v>
      </c>
      <c r="J16" s="64"/>
      <c r="K16" s="64"/>
      <c r="L16" s="64"/>
      <c r="M16" s="64"/>
    </row>
    <row r="17" spans="1:13" ht="15.75" thickBot="1">
      <c r="A17" s="128">
        <v>3</v>
      </c>
      <c r="B17" s="128"/>
      <c r="C17" s="128" t="s">
        <v>137</v>
      </c>
      <c r="D17" s="32" t="s">
        <v>120</v>
      </c>
      <c r="E17" s="31">
        <v>20802</v>
      </c>
      <c r="F17" s="115"/>
      <c r="G17" s="111">
        <f>E17*F17</f>
        <v>0</v>
      </c>
      <c r="H17" s="62" t="s">
        <v>9</v>
      </c>
      <c r="I17" s="62" t="s">
        <v>1</v>
      </c>
      <c r="J17" s="62" t="s">
        <v>69</v>
      </c>
      <c r="K17" s="62" t="s">
        <v>70</v>
      </c>
      <c r="L17" s="62" t="s">
        <v>71</v>
      </c>
      <c r="M17" s="62" t="s">
        <v>171</v>
      </c>
    </row>
    <row r="18" spans="1:13" ht="15.75" thickBot="1">
      <c r="A18" s="129"/>
      <c r="B18" s="129"/>
      <c r="C18" s="129"/>
      <c r="D18" s="23" t="s">
        <v>121</v>
      </c>
      <c r="E18" s="19">
        <f>E17-E17*I3</f>
        <v>20177.939999999999</v>
      </c>
      <c r="F18" s="116"/>
      <c r="G18" s="118"/>
      <c r="H18" s="62">
        <v>1</v>
      </c>
      <c r="I18" s="62" t="s">
        <v>135</v>
      </c>
      <c r="J18" s="62" t="s">
        <v>225</v>
      </c>
      <c r="K18" s="62" t="s">
        <v>226</v>
      </c>
      <c r="L18" s="62" t="s">
        <v>227</v>
      </c>
      <c r="M18" s="63">
        <v>7.1</v>
      </c>
    </row>
    <row r="19" spans="1:13" ht="15.75" thickBot="1">
      <c r="A19" s="129"/>
      <c r="B19" s="129"/>
      <c r="C19" s="129"/>
      <c r="D19" s="23" t="s">
        <v>122</v>
      </c>
      <c r="E19" s="19">
        <f>E17-E17*I4</f>
        <v>19345.86</v>
      </c>
      <c r="F19" s="116"/>
      <c r="G19" s="118"/>
      <c r="H19" s="62">
        <v>2</v>
      </c>
      <c r="I19" s="62" t="s">
        <v>136</v>
      </c>
      <c r="J19" s="62" t="s">
        <v>225</v>
      </c>
      <c r="K19" s="62" t="s">
        <v>226</v>
      </c>
      <c r="L19" s="62" t="s">
        <v>228</v>
      </c>
      <c r="M19" s="63">
        <v>7.9</v>
      </c>
    </row>
    <row r="20" spans="1:13" ht="15.75" thickBot="1">
      <c r="A20" s="129"/>
      <c r="B20" s="129"/>
      <c r="C20" s="129"/>
      <c r="D20" s="23" t="s">
        <v>123</v>
      </c>
      <c r="E20" s="19">
        <f>E17-E17*I5</f>
        <v>18721.8</v>
      </c>
      <c r="F20" s="116"/>
      <c r="G20" s="118"/>
      <c r="H20" s="62">
        <v>3</v>
      </c>
      <c r="I20" s="62" t="s">
        <v>137</v>
      </c>
      <c r="J20" s="62" t="s">
        <v>225</v>
      </c>
      <c r="K20" s="62" t="s">
        <v>226</v>
      </c>
      <c r="L20" s="62" t="s">
        <v>229</v>
      </c>
      <c r="M20" s="63">
        <v>8.6999999999999993</v>
      </c>
    </row>
    <row r="21" spans="1:13" ht="15.75" thickBot="1">
      <c r="A21" s="129"/>
      <c r="B21" s="129"/>
      <c r="C21" s="129"/>
      <c r="D21" s="23" t="s">
        <v>124</v>
      </c>
      <c r="E21" s="19">
        <f>E17-E17*I6</f>
        <v>18097.739999999998</v>
      </c>
      <c r="F21" s="116"/>
      <c r="G21" s="118"/>
    </row>
    <row r="22" spans="1:13" ht="15.75" thickBot="1">
      <c r="A22" s="129"/>
      <c r="B22" s="129"/>
      <c r="C22" s="129"/>
      <c r="D22" s="23" t="s">
        <v>128</v>
      </c>
      <c r="E22" s="19">
        <f>E17-E17*I7</f>
        <v>17681.7</v>
      </c>
      <c r="F22" s="116"/>
      <c r="G22" s="118"/>
    </row>
    <row r="23" spans="1:13" ht="15.75" thickBot="1">
      <c r="A23" s="130"/>
      <c r="B23" s="130"/>
      <c r="C23" s="130"/>
      <c r="D23" s="23" t="s">
        <v>129</v>
      </c>
      <c r="E23" s="19">
        <f>E17-E17*I8</f>
        <v>17265.66</v>
      </c>
      <c r="F23" s="117"/>
      <c r="G23" s="112"/>
    </row>
  </sheetData>
  <mergeCells count="17">
    <mergeCell ref="F17:F23"/>
    <mergeCell ref="G17:G23"/>
    <mergeCell ref="A17:A23"/>
    <mergeCell ref="C17:C23"/>
    <mergeCell ref="A1:E1"/>
    <mergeCell ref="A3:A9"/>
    <mergeCell ref="C3:C9"/>
    <mergeCell ref="A10:A16"/>
    <mergeCell ref="C10:C16"/>
    <mergeCell ref="B3:B9"/>
    <mergeCell ref="B10:B16"/>
    <mergeCell ref="B17:B23"/>
    <mergeCell ref="H9:N9"/>
    <mergeCell ref="F3:F9"/>
    <mergeCell ref="G3:G9"/>
    <mergeCell ref="F10:F16"/>
    <mergeCell ref="G10:G16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activeCell="G11" sqref="G11"/>
    </sheetView>
  </sheetViews>
  <sheetFormatPr defaultRowHeight="15"/>
  <cols>
    <col min="1" max="1" width="5.85546875" bestFit="1" customWidth="1"/>
    <col min="2" max="2" width="17.42578125" customWidth="1"/>
    <col min="3" max="3" width="24.85546875" customWidth="1"/>
    <col min="4" max="4" width="12.5703125" customWidth="1"/>
    <col min="5" max="5" width="17.42578125" customWidth="1"/>
    <col min="7" max="7" width="14.28515625" bestFit="1" customWidth="1"/>
    <col min="8" max="8" width="14.5703125" bestFit="1" customWidth="1"/>
    <col min="10" max="10" width="16.7109375" bestFit="1" customWidth="1"/>
    <col min="11" max="11" width="13.7109375" bestFit="1" customWidth="1"/>
    <col min="13" max="13" width="19.140625" bestFit="1" customWidth="1"/>
  </cols>
  <sheetData>
    <row r="1" spans="1:13" ht="15.75" thickBot="1">
      <c r="A1" s="119" t="s">
        <v>77</v>
      </c>
      <c r="B1" s="119"/>
      <c r="C1" s="120"/>
      <c r="D1" s="120"/>
      <c r="E1" s="120"/>
    </row>
    <row r="2" spans="1:13" ht="15.75" thickBot="1">
      <c r="A2" s="9" t="s">
        <v>9</v>
      </c>
      <c r="B2" s="9" t="s">
        <v>155</v>
      </c>
      <c r="C2" s="9" t="s">
        <v>1</v>
      </c>
      <c r="D2" s="9" t="s">
        <v>19</v>
      </c>
      <c r="E2" s="9" t="s">
        <v>156</v>
      </c>
      <c r="G2" s="49" t="s">
        <v>93</v>
      </c>
      <c r="H2" s="52" t="s">
        <v>126</v>
      </c>
      <c r="J2" s="49" t="s">
        <v>160</v>
      </c>
      <c r="K2" s="52" t="s">
        <v>161</v>
      </c>
      <c r="L2" s="99" t="s">
        <v>127</v>
      </c>
      <c r="M2" s="52" t="s">
        <v>232</v>
      </c>
    </row>
    <row r="3" spans="1:13" ht="57.75" customHeight="1" thickBot="1">
      <c r="A3" s="18">
        <v>1</v>
      </c>
      <c r="B3" s="18"/>
      <c r="C3" s="18" t="s">
        <v>112</v>
      </c>
      <c r="D3" s="18" t="s">
        <v>79</v>
      </c>
      <c r="E3" s="19">
        <v>1650</v>
      </c>
      <c r="G3" s="51"/>
      <c r="H3" s="54">
        <f>E3*G3</f>
        <v>0</v>
      </c>
      <c r="J3" s="51">
        <f>G3+G4+G5+G6+G7+G8+G9+G10+G11+G12+G13+G15+G16+G17+G19+G20+G21+G22+G23+G24+G25+G30+G31+G32</f>
        <v>0</v>
      </c>
      <c r="K3" s="54">
        <f>H3+H4+H5+H6+H7+H8+H9+H10+H11+H12+H13+H15+H16+H17+H19+H20+H21+H22+H23+H24+H25+H30+H31+H32</f>
        <v>0</v>
      </c>
      <c r="L3" s="102">
        <v>7.0000000000000007E-2</v>
      </c>
      <c r="M3" s="54">
        <f>K3-K3*L3</f>
        <v>0</v>
      </c>
    </row>
    <row r="4" spans="1:13" ht="60.75" customHeight="1" thickBot="1">
      <c r="A4" s="18">
        <v>2</v>
      </c>
      <c r="B4" s="18"/>
      <c r="C4" s="18" t="s">
        <v>113</v>
      </c>
      <c r="D4" s="18" t="s">
        <v>79</v>
      </c>
      <c r="E4" s="19">
        <v>1600</v>
      </c>
      <c r="G4" s="51"/>
      <c r="H4" s="54">
        <f t="shared" ref="H4:H13" si="0">E4*G4</f>
        <v>0</v>
      </c>
      <c r="J4" s="58" t="s">
        <v>126</v>
      </c>
      <c r="K4" s="59" t="s">
        <v>127</v>
      </c>
    </row>
    <row r="5" spans="1:13" ht="48.75" customHeight="1" thickBot="1">
      <c r="A5" s="18">
        <v>3</v>
      </c>
      <c r="B5" s="18"/>
      <c r="C5" s="18" t="s">
        <v>114</v>
      </c>
      <c r="D5" s="18" t="s">
        <v>79</v>
      </c>
      <c r="E5" s="19">
        <v>1950</v>
      </c>
      <c r="G5" s="51"/>
      <c r="H5" s="54">
        <f t="shared" si="0"/>
        <v>0</v>
      </c>
      <c r="J5" s="47" t="s">
        <v>121</v>
      </c>
      <c r="K5" s="42">
        <v>0.03</v>
      </c>
    </row>
    <row r="6" spans="1:13" ht="57" customHeight="1" thickBot="1">
      <c r="A6" s="18">
        <v>4</v>
      </c>
      <c r="B6" s="18"/>
      <c r="C6" s="18" t="s">
        <v>80</v>
      </c>
      <c r="D6" s="18" t="s">
        <v>79</v>
      </c>
      <c r="E6" s="19">
        <v>700</v>
      </c>
      <c r="G6" s="51"/>
      <c r="H6" s="54">
        <f t="shared" si="0"/>
        <v>0</v>
      </c>
      <c r="J6" s="47" t="s">
        <v>122</v>
      </c>
      <c r="K6" s="42">
        <v>7.0000000000000007E-2</v>
      </c>
    </row>
    <row r="7" spans="1:13" ht="30.75" thickBot="1">
      <c r="A7" s="18">
        <v>5</v>
      </c>
      <c r="B7" s="18"/>
      <c r="C7" s="18" t="s">
        <v>145</v>
      </c>
      <c r="D7" s="18" t="s">
        <v>79</v>
      </c>
      <c r="E7" s="19">
        <v>800</v>
      </c>
      <c r="G7" s="51"/>
      <c r="H7" s="54">
        <f t="shared" si="0"/>
        <v>0</v>
      </c>
      <c r="J7" s="47" t="s">
        <v>123</v>
      </c>
      <c r="K7" s="42">
        <v>0.1</v>
      </c>
    </row>
    <row r="8" spans="1:13" ht="45.75" thickBot="1">
      <c r="A8" s="18">
        <v>6</v>
      </c>
      <c r="B8" s="18"/>
      <c r="C8" s="18" t="s">
        <v>146</v>
      </c>
      <c r="D8" s="18" t="s">
        <v>79</v>
      </c>
      <c r="E8" s="19">
        <v>1700</v>
      </c>
      <c r="G8" s="51"/>
      <c r="H8" s="54">
        <f t="shared" si="0"/>
        <v>0</v>
      </c>
      <c r="J8" s="47" t="s">
        <v>124</v>
      </c>
      <c r="K8" s="42">
        <v>0.13</v>
      </c>
    </row>
    <row r="9" spans="1:13" ht="45.75" thickBot="1">
      <c r="A9" s="18">
        <v>7</v>
      </c>
      <c r="B9" s="18"/>
      <c r="C9" s="18" t="s">
        <v>147</v>
      </c>
      <c r="D9" s="18" t="s">
        <v>79</v>
      </c>
      <c r="E9" s="19">
        <v>750</v>
      </c>
      <c r="G9" s="51"/>
      <c r="H9" s="54">
        <f t="shared" si="0"/>
        <v>0</v>
      </c>
      <c r="J9" s="47" t="s">
        <v>128</v>
      </c>
      <c r="K9" s="42">
        <v>0.15</v>
      </c>
    </row>
    <row r="10" spans="1:13" ht="30.75" thickBot="1">
      <c r="A10" s="18">
        <v>8</v>
      </c>
      <c r="B10" s="18"/>
      <c r="C10" s="18" t="s">
        <v>158</v>
      </c>
      <c r="D10" s="18" t="s">
        <v>79</v>
      </c>
      <c r="E10" s="19">
        <v>800</v>
      </c>
      <c r="G10" s="51"/>
      <c r="H10" s="54">
        <f t="shared" si="0"/>
        <v>0</v>
      </c>
      <c r="J10" s="60" t="s">
        <v>129</v>
      </c>
      <c r="K10" s="61">
        <v>0.17</v>
      </c>
    </row>
    <row r="11" spans="1:13" ht="64.5" customHeight="1" thickBot="1">
      <c r="A11" s="18">
        <v>9</v>
      </c>
      <c r="B11" s="18"/>
      <c r="C11" s="18" t="s">
        <v>81</v>
      </c>
      <c r="D11" s="18" t="s">
        <v>79</v>
      </c>
      <c r="E11" s="19">
        <v>5031</v>
      </c>
      <c r="G11" s="51"/>
      <c r="H11" s="54">
        <f t="shared" si="0"/>
        <v>0</v>
      </c>
    </row>
    <row r="12" spans="1:13" ht="66.75" customHeight="1" thickBot="1">
      <c r="A12" s="18">
        <v>10</v>
      </c>
      <c r="B12" s="18"/>
      <c r="C12" s="18" t="s">
        <v>152</v>
      </c>
      <c r="D12" s="18" t="s">
        <v>79</v>
      </c>
      <c r="E12" s="19">
        <v>4680</v>
      </c>
      <c r="G12" s="51"/>
      <c r="H12" s="54">
        <f t="shared" si="0"/>
        <v>0</v>
      </c>
    </row>
    <row r="13" spans="1:13" ht="30.75" thickBot="1">
      <c r="A13" s="18">
        <v>11</v>
      </c>
      <c r="B13" s="18"/>
      <c r="C13" s="18" t="s">
        <v>105</v>
      </c>
      <c r="D13" s="18" t="s">
        <v>79</v>
      </c>
      <c r="E13" s="19">
        <v>2800</v>
      </c>
      <c r="G13" s="51"/>
      <c r="H13" s="54">
        <f t="shared" si="0"/>
        <v>0</v>
      </c>
    </row>
    <row r="14" spans="1:13" ht="45.75" thickBot="1">
      <c r="A14" s="18">
        <v>12</v>
      </c>
      <c r="B14" s="18"/>
      <c r="C14" s="18" t="s">
        <v>148</v>
      </c>
      <c r="D14" s="18" t="s">
        <v>3</v>
      </c>
      <c r="E14" s="19" t="s">
        <v>3</v>
      </c>
    </row>
    <row r="15" spans="1:13" ht="60.75" thickBot="1">
      <c r="A15" s="18" t="s">
        <v>3</v>
      </c>
      <c r="B15" s="18"/>
      <c r="C15" s="18" t="s">
        <v>143</v>
      </c>
      <c r="D15" s="18" t="s">
        <v>79</v>
      </c>
      <c r="E15" s="19">
        <v>330</v>
      </c>
      <c r="G15" s="51"/>
      <c r="H15" s="54">
        <f t="shared" ref="H15:H16" si="1">E15*G15</f>
        <v>0</v>
      </c>
    </row>
    <row r="16" spans="1:13" ht="57" customHeight="1" thickBot="1">
      <c r="A16" s="18" t="s">
        <v>3</v>
      </c>
      <c r="B16" s="18"/>
      <c r="C16" s="18" t="s">
        <v>144</v>
      </c>
      <c r="D16" s="18" t="s">
        <v>79</v>
      </c>
      <c r="E16" s="19">
        <v>630</v>
      </c>
      <c r="G16" s="51"/>
      <c r="H16" s="54">
        <f t="shared" si="1"/>
        <v>0</v>
      </c>
    </row>
    <row r="17" spans="1:8" ht="57" customHeight="1" thickBot="1">
      <c r="A17" s="18" t="s">
        <v>3</v>
      </c>
      <c r="B17" s="18"/>
      <c r="C17" s="18" t="s">
        <v>142</v>
      </c>
      <c r="D17" s="18" t="s">
        <v>79</v>
      </c>
      <c r="E17" s="19">
        <v>900</v>
      </c>
      <c r="G17" s="51"/>
      <c r="H17" s="54">
        <f>E17*G17</f>
        <v>0</v>
      </c>
    </row>
    <row r="18" spans="1:8" ht="45.75" thickBot="1">
      <c r="A18" s="18">
        <v>13</v>
      </c>
      <c r="B18" s="18"/>
      <c r="C18" s="18" t="s">
        <v>150</v>
      </c>
      <c r="D18" s="18" t="s">
        <v>3</v>
      </c>
      <c r="E18" s="18" t="s">
        <v>3</v>
      </c>
    </row>
    <row r="19" spans="1:8" ht="30.75" thickBot="1">
      <c r="A19" s="18" t="s">
        <v>3</v>
      </c>
      <c r="B19" s="18"/>
      <c r="C19" s="18" t="s">
        <v>149</v>
      </c>
      <c r="D19" s="18" t="s">
        <v>79</v>
      </c>
      <c r="E19" s="19">
        <v>270</v>
      </c>
      <c r="G19" s="51"/>
      <c r="H19" s="54">
        <f t="shared" ref="H19:H25" si="2">E19*G19</f>
        <v>0</v>
      </c>
    </row>
    <row r="20" spans="1:8" ht="30.75" thickBot="1">
      <c r="A20" s="18" t="s">
        <v>3</v>
      </c>
      <c r="B20" s="18"/>
      <c r="C20" s="18" t="s">
        <v>151</v>
      </c>
      <c r="D20" s="18" t="s">
        <v>79</v>
      </c>
      <c r="E20" s="19">
        <v>320</v>
      </c>
      <c r="G20" s="51"/>
      <c r="H20" s="54">
        <f t="shared" si="2"/>
        <v>0</v>
      </c>
    </row>
    <row r="21" spans="1:8" ht="30.75" customHeight="1" thickBot="1">
      <c r="A21" s="18">
        <v>14</v>
      </c>
      <c r="B21" s="18"/>
      <c r="C21" s="18" t="s">
        <v>153</v>
      </c>
      <c r="D21" s="18" t="s">
        <v>79</v>
      </c>
      <c r="E21" s="19">
        <v>510</v>
      </c>
      <c r="G21" s="51"/>
      <c r="H21" s="54">
        <f t="shared" si="2"/>
        <v>0</v>
      </c>
    </row>
    <row r="22" spans="1:8" ht="30.75" thickBot="1">
      <c r="A22" s="18">
        <v>15</v>
      </c>
      <c r="B22" s="18"/>
      <c r="C22" s="18" t="s">
        <v>154</v>
      </c>
      <c r="D22" s="18" t="s">
        <v>79</v>
      </c>
      <c r="E22" s="19"/>
      <c r="G22" s="51"/>
      <c r="H22" s="54">
        <f t="shared" si="2"/>
        <v>0</v>
      </c>
    </row>
    <row r="23" spans="1:8" ht="66.75" customHeight="1" thickBot="1">
      <c r="A23" s="18">
        <v>16</v>
      </c>
      <c r="B23" s="18"/>
      <c r="C23" s="18" t="s">
        <v>82</v>
      </c>
      <c r="D23" s="18" t="s">
        <v>83</v>
      </c>
      <c r="E23" s="19">
        <v>9500</v>
      </c>
      <c r="G23" s="51"/>
      <c r="H23" s="54">
        <f t="shared" si="2"/>
        <v>0</v>
      </c>
    </row>
    <row r="24" spans="1:8" ht="72.75" customHeight="1" thickBot="1">
      <c r="A24" s="18">
        <v>17</v>
      </c>
      <c r="B24" s="18"/>
      <c r="C24" s="20" t="s">
        <v>98</v>
      </c>
      <c r="D24" s="18" t="s">
        <v>79</v>
      </c>
      <c r="E24" s="19">
        <v>490</v>
      </c>
      <c r="G24" s="51"/>
      <c r="H24" s="54">
        <f t="shared" si="2"/>
        <v>0</v>
      </c>
    </row>
    <row r="25" spans="1:8" ht="75.75" thickBot="1">
      <c r="A25" s="18">
        <v>18</v>
      </c>
      <c r="B25" s="18"/>
      <c r="C25" s="18" t="s">
        <v>84</v>
      </c>
      <c r="D25" s="18" t="s">
        <v>79</v>
      </c>
      <c r="E25" s="19">
        <v>2000</v>
      </c>
      <c r="G25" s="51"/>
      <c r="H25" s="54">
        <f t="shared" si="2"/>
        <v>0</v>
      </c>
    </row>
    <row r="26" spans="1:8" ht="29.25" customHeight="1">
      <c r="A26" s="16"/>
      <c r="B26" s="16"/>
      <c r="C26" s="16"/>
      <c r="D26" s="16"/>
      <c r="E26" s="17"/>
    </row>
    <row r="27" spans="1:8" hidden="1">
      <c r="A27" s="10"/>
      <c r="B27" s="10"/>
      <c r="C27" s="10"/>
      <c r="D27" s="10"/>
      <c r="E27" s="10"/>
    </row>
    <row r="28" spans="1:8" ht="15.75" thickBot="1">
      <c r="A28" s="150" t="s">
        <v>115</v>
      </c>
      <c r="B28" s="150"/>
      <c r="C28" s="153"/>
      <c r="D28" s="153"/>
      <c r="E28" s="153"/>
    </row>
    <row r="29" spans="1:8" ht="15.75" thickBot="1">
      <c r="A29" s="9" t="s">
        <v>9</v>
      </c>
      <c r="B29" s="9"/>
      <c r="C29" s="9" t="s">
        <v>1</v>
      </c>
      <c r="D29" s="9" t="s">
        <v>93</v>
      </c>
      <c r="E29" s="9" t="s">
        <v>141</v>
      </c>
      <c r="G29" s="49" t="s">
        <v>93</v>
      </c>
      <c r="H29" s="52" t="s">
        <v>126</v>
      </c>
    </row>
    <row r="30" spans="1:8" ht="89.25" customHeight="1" thickBot="1">
      <c r="A30" s="11">
        <v>1</v>
      </c>
      <c r="B30" s="11"/>
      <c r="C30" s="11" t="s">
        <v>94</v>
      </c>
      <c r="D30" s="11" t="s">
        <v>95</v>
      </c>
      <c r="E30" s="7">
        <v>850</v>
      </c>
      <c r="G30" s="51"/>
      <c r="H30" s="54">
        <f t="shared" ref="H30:H32" si="3">E30*G30</f>
        <v>0</v>
      </c>
    </row>
    <row r="31" spans="1:8" ht="112.5" customHeight="1" thickBot="1">
      <c r="A31" s="11">
        <v>2</v>
      </c>
      <c r="B31" s="11"/>
      <c r="C31" s="11" t="s">
        <v>96</v>
      </c>
      <c r="D31" s="11" t="s">
        <v>95</v>
      </c>
      <c r="E31" s="7">
        <v>980</v>
      </c>
      <c r="G31" s="51"/>
      <c r="H31" s="54">
        <f t="shared" si="3"/>
        <v>0</v>
      </c>
    </row>
    <row r="32" spans="1:8" ht="105.75" customHeight="1" thickBot="1">
      <c r="A32" s="11">
        <v>3</v>
      </c>
      <c r="B32" s="11"/>
      <c r="C32" s="11" t="s">
        <v>97</v>
      </c>
      <c r="D32" s="11" t="s">
        <v>95</v>
      </c>
      <c r="E32" s="7">
        <v>1200</v>
      </c>
      <c r="G32" s="51"/>
      <c r="H32" s="54">
        <f t="shared" si="3"/>
        <v>0</v>
      </c>
    </row>
  </sheetData>
  <mergeCells count="2">
    <mergeCell ref="A28:E28"/>
    <mergeCell ref="A1:E1"/>
  </mergeCells>
  <pageMargins left="0.7" right="0.7" top="0.75" bottom="0.75" header="0.3" footer="0.3"/>
  <pageSetup paperSize="9" orientation="portrait" verticalDpi="0" r:id="rId1"/>
  <rowBreaks count="1" manualBreakCount="1">
    <brk id="27" max="16383" man="1"/>
  </rowBreaks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J5" sqref="J5"/>
    </sheetView>
  </sheetViews>
  <sheetFormatPr defaultRowHeight="15"/>
  <cols>
    <col min="2" max="2" width="30.28515625" customWidth="1"/>
    <col min="3" max="3" width="15" customWidth="1"/>
    <col min="4" max="4" width="17.42578125" customWidth="1"/>
  </cols>
  <sheetData>
    <row r="1" spans="1:5" ht="15.75" thickBot="1">
      <c r="A1" s="123" t="s">
        <v>85</v>
      </c>
      <c r="B1" s="124"/>
      <c r="C1" s="124"/>
      <c r="D1" s="124"/>
      <c r="E1" s="124"/>
    </row>
    <row r="2" spans="1:5" ht="26.25" thickBot="1">
      <c r="A2" s="21" t="s">
        <v>9</v>
      </c>
      <c r="B2" s="21" t="s">
        <v>86</v>
      </c>
      <c r="C2" s="21" t="s">
        <v>78</v>
      </c>
      <c r="D2" s="21" t="s">
        <v>28</v>
      </c>
      <c r="E2" s="10"/>
    </row>
    <row r="3" spans="1:5" ht="51.75" customHeight="1" thickBot="1">
      <c r="A3" s="18">
        <v>1</v>
      </c>
      <c r="B3" s="18" t="s">
        <v>87</v>
      </c>
      <c r="C3" s="18" t="s">
        <v>88</v>
      </c>
      <c r="D3" s="57">
        <v>800</v>
      </c>
      <c r="E3" s="10"/>
    </row>
    <row r="4" spans="1:5" ht="48.75" customHeight="1" thickBot="1">
      <c r="A4" s="18">
        <v>2</v>
      </c>
      <c r="B4" s="18" t="s">
        <v>89</v>
      </c>
      <c r="C4" s="18" t="s">
        <v>88</v>
      </c>
      <c r="D4" s="57">
        <v>1600</v>
      </c>
      <c r="E4" s="10"/>
    </row>
    <row r="5" spans="1:5" ht="49.5" customHeight="1" thickBot="1">
      <c r="A5" s="18">
        <v>3</v>
      </c>
      <c r="B5" s="18" t="s">
        <v>90</v>
      </c>
      <c r="C5" s="18" t="s">
        <v>88</v>
      </c>
      <c r="D5" s="57">
        <v>800</v>
      </c>
      <c r="E5" s="10"/>
    </row>
    <row r="6" spans="1:5" ht="53.25" customHeight="1" thickBot="1">
      <c r="A6" s="18">
        <v>4</v>
      </c>
      <c r="B6" s="18" t="s">
        <v>91</v>
      </c>
      <c r="C6" s="18" t="s">
        <v>88</v>
      </c>
      <c r="D6" s="57">
        <v>800</v>
      </c>
      <c r="E6" s="10"/>
    </row>
    <row r="7" spans="1:5" ht="56.25" customHeight="1" thickBot="1">
      <c r="A7" s="18">
        <v>5</v>
      </c>
      <c r="B7" s="18" t="s">
        <v>92</v>
      </c>
      <c r="C7" s="18" t="s">
        <v>88</v>
      </c>
      <c r="D7" s="57">
        <v>1600</v>
      </c>
      <c r="E7" s="10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47"/>
  <sheetViews>
    <sheetView tabSelected="1" workbookViewId="0">
      <selection activeCell="D2" sqref="D2:D9"/>
    </sheetView>
  </sheetViews>
  <sheetFormatPr defaultColWidth="29.7109375" defaultRowHeight="15"/>
  <cols>
    <col min="1" max="1" width="6.42578125" style="1" customWidth="1"/>
    <col min="2" max="5" width="17.42578125" style="1" customWidth="1"/>
    <col min="6" max="6" width="14.28515625" style="1" bestFit="1" customWidth="1"/>
    <col min="7" max="7" width="13.7109375" style="1" customWidth="1"/>
    <col min="8" max="8" width="16.7109375" style="1" bestFit="1" customWidth="1"/>
    <col min="9" max="9" width="28" style="1" bestFit="1" customWidth="1"/>
    <col min="10" max="10" width="11.140625" style="1" bestFit="1" customWidth="1"/>
    <col min="11" max="11" width="13.7109375" style="1" bestFit="1" customWidth="1"/>
    <col min="12" max="12" width="12.140625" style="1" bestFit="1" customWidth="1"/>
    <col min="13" max="13" width="19.140625" style="1" bestFit="1" customWidth="1"/>
    <col min="14" max="14" width="9.140625" style="1" bestFit="1" customWidth="1"/>
    <col min="15" max="15" width="12" style="1" bestFit="1" customWidth="1"/>
    <col min="16" max="16" width="14" style="1" bestFit="1" customWidth="1"/>
    <col min="17" max="16384" width="29.7109375" style="1"/>
  </cols>
  <sheetData>
    <row r="1" spans="1:16" ht="18" customHeight="1" thickBot="1">
      <c r="A1" s="119" t="s">
        <v>7</v>
      </c>
      <c r="B1" s="119"/>
      <c r="C1" s="120"/>
      <c r="D1" s="120"/>
      <c r="E1" s="120"/>
      <c r="F1" s="10"/>
      <c r="G1" s="10"/>
    </row>
    <row r="2" spans="1:16" ht="16.5" customHeight="1" thickBot="1">
      <c r="A2" s="22" t="s">
        <v>0</v>
      </c>
      <c r="B2" s="22" t="s">
        <v>155</v>
      </c>
      <c r="C2" s="22" t="s">
        <v>1</v>
      </c>
      <c r="D2" s="22" t="s">
        <v>118</v>
      </c>
      <c r="E2" s="26" t="s">
        <v>156</v>
      </c>
      <c r="F2" s="49" t="s">
        <v>93</v>
      </c>
      <c r="G2" s="52" t="s">
        <v>126</v>
      </c>
      <c r="H2" s="47" t="s">
        <v>126</v>
      </c>
      <c r="I2" s="37" t="s">
        <v>127</v>
      </c>
      <c r="J2" s="49" t="s">
        <v>160</v>
      </c>
      <c r="K2" s="52" t="s">
        <v>161</v>
      </c>
      <c r="L2" s="99" t="s">
        <v>127</v>
      </c>
      <c r="M2" s="52" t="s">
        <v>232</v>
      </c>
    </row>
    <row r="3" spans="1:16" ht="15.75" thickBot="1">
      <c r="A3" s="125">
        <v>1</v>
      </c>
      <c r="B3" s="125"/>
      <c r="C3" s="125" t="s">
        <v>2</v>
      </c>
      <c r="D3" s="30" t="s">
        <v>120</v>
      </c>
      <c r="E3" s="31">
        <v>17300</v>
      </c>
      <c r="F3" s="115"/>
      <c r="G3" s="111">
        <f>E3*F3</f>
        <v>0</v>
      </c>
      <c r="H3" s="47" t="s">
        <v>121</v>
      </c>
      <c r="I3" s="38">
        <v>0.03</v>
      </c>
      <c r="J3" s="50">
        <f>F3+F10+F17+F26+F33+F40+F47+F54+F61+F68+F80</f>
        <v>0</v>
      </c>
      <c r="K3" s="53">
        <f>G3+G10+G17+G26+G33+G40+G47+G54+G61+G68+G80</f>
        <v>0</v>
      </c>
      <c r="L3" s="100"/>
      <c r="M3" s="53">
        <f>K3-K3*L3</f>
        <v>0</v>
      </c>
    </row>
    <row r="4" spans="1:16" ht="15.75" thickBot="1">
      <c r="A4" s="126"/>
      <c r="B4" s="126"/>
      <c r="C4" s="126"/>
      <c r="D4" s="27" t="s">
        <v>121</v>
      </c>
      <c r="E4" s="19">
        <f>E3-E3*I3</f>
        <v>16781</v>
      </c>
      <c r="F4" s="116"/>
      <c r="G4" s="118"/>
      <c r="H4" s="47" t="s">
        <v>122</v>
      </c>
      <c r="I4" s="38">
        <v>7.0000000000000007E-2</v>
      </c>
    </row>
    <row r="5" spans="1:16" ht="15.75" thickBot="1">
      <c r="A5" s="126"/>
      <c r="B5" s="126"/>
      <c r="C5" s="126"/>
      <c r="D5" s="27" t="s">
        <v>122</v>
      </c>
      <c r="E5" s="19">
        <f>E3-E3*I4</f>
        <v>16089</v>
      </c>
      <c r="F5" s="116"/>
      <c r="G5" s="118"/>
      <c r="H5" s="47" t="s">
        <v>123</v>
      </c>
      <c r="I5" s="38">
        <v>0.1</v>
      </c>
    </row>
    <row r="6" spans="1:16" ht="15.75" thickBot="1">
      <c r="A6" s="126"/>
      <c r="B6" s="126"/>
      <c r="C6" s="126"/>
      <c r="D6" s="27" t="s">
        <v>123</v>
      </c>
      <c r="E6" s="19">
        <f>E3-E3*I5</f>
        <v>15570</v>
      </c>
      <c r="F6" s="116"/>
      <c r="G6" s="118"/>
      <c r="H6" s="47" t="s">
        <v>124</v>
      </c>
      <c r="I6" s="38">
        <v>0.13</v>
      </c>
    </row>
    <row r="7" spans="1:16" ht="15.75" thickBot="1">
      <c r="A7" s="126"/>
      <c r="B7" s="126"/>
      <c r="C7" s="126"/>
      <c r="D7" s="27" t="s">
        <v>124</v>
      </c>
      <c r="E7" s="19">
        <f>E3-E3*I6</f>
        <v>15051</v>
      </c>
      <c r="F7" s="116"/>
      <c r="G7" s="118"/>
      <c r="H7" s="47" t="s">
        <v>128</v>
      </c>
      <c r="I7" s="38">
        <v>0.15</v>
      </c>
    </row>
    <row r="8" spans="1:16" ht="15.75" thickBot="1">
      <c r="A8" s="126"/>
      <c r="B8" s="126"/>
      <c r="C8" s="126"/>
      <c r="D8" s="27" t="s">
        <v>128</v>
      </c>
      <c r="E8" s="19">
        <f>E3-E3*I7</f>
        <v>14705</v>
      </c>
      <c r="F8" s="116"/>
      <c r="G8" s="118"/>
      <c r="H8" s="48" t="s">
        <v>129</v>
      </c>
      <c r="I8" s="40">
        <v>0.17</v>
      </c>
    </row>
    <row r="9" spans="1:16" ht="15.75" thickBot="1">
      <c r="A9" s="127"/>
      <c r="B9" s="127"/>
      <c r="C9" s="127"/>
      <c r="D9" s="27" t="s">
        <v>129</v>
      </c>
      <c r="E9" s="19">
        <f>E3-E3*I8</f>
        <v>14359</v>
      </c>
      <c r="F9" s="117"/>
      <c r="G9" s="112"/>
    </row>
    <row r="10" spans="1:16" ht="15.75" thickBot="1">
      <c r="A10" s="125">
        <v>2</v>
      </c>
      <c r="B10" s="125"/>
      <c r="C10" s="125" t="s">
        <v>5</v>
      </c>
      <c r="D10" s="30" t="s">
        <v>120</v>
      </c>
      <c r="E10" s="31">
        <v>18300</v>
      </c>
      <c r="F10" s="115"/>
      <c r="G10" s="111">
        <f>E10*F10</f>
        <v>0</v>
      </c>
      <c r="H10" s="113" t="s">
        <v>186</v>
      </c>
      <c r="I10" s="114"/>
      <c r="J10" s="114"/>
      <c r="K10" s="114"/>
      <c r="L10" s="114"/>
      <c r="M10" s="114"/>
      <c r="N10" s="114"/>
    </row>
    <row r="11" spans="1:16" ht="15.75" thickBot="1">
      <c r="A11" s="126"/>
      <c r="B11" s="126"/>
      <c r="C11" s="126"/>
      <c r="D11" s="27" t="s">
        <v>121</v>
      </c>
      <c r="E11" s="19">
        <f>E10-E10*I3</f>
        <v>17751</v>
      </c>
      <c r="F11" s="116"/>
      <c r="G11" s="118"/>
      <c r="H11" s="72" t="s">
        <v>9</v>
      </c>
      <c r="I11" s="72" t="s">
        <v>166</v>
      </c>
      <c r="J11" s="72" t="s">
        <v>69</v>
      </c>
      <c r="K11" s="72" t="s">
        <v>70</v>
      </c>
      <c r="L11" s="72" t="s">
        <v>71</v>
      </c>
      <c r="M11" s="72" t="s">
        <v>167</v>
      </c>
      <c r="N11" s="72" t="s">
        <v>168</v>
      </c>
      <c r="O11" s="72" t="s">
        <v>187</v>
      </c>
      <c r="P11" s="72" t="s">
        <v>189</v>
      </c>
    </row>
    <row r="12" spans="1:16" ht="15.75" thickBot="1">
      <c r="A12" s="126"/>
      <c r="B12" s="126"/>
      <c r="C12" s="126"/>
      <c r="D12" s="27" t="s">
        <v>122</v>
      </c>
      <c r="E12" s="19">
        <f>E10-E10*I4</f>
        <v>17019</v>
      </c>
      <c r="F12" s="116"/>
      <c r="G12" s="118"/>
      <c r="H12" s="72">
        <v>1</v>
      </c>
      <c r="I12" s="72" t="s">
        <v>2</v>
      </c>
      <c r="J12" s="72">
        <v>300</v>
      </c>
      <c r="K12" s="72">
        <v>260</v>
      </c>
      <c r="L12" s="72">
        <v>470</v>
      </c>
      <c r="M12" s="73">
        <f>Таблица1[[#This Row],[Длина]]*Таблица1[[#This Row],[Ширина]]*Таблица1[[#This Row],[Высота]]*0.000000001</f>
        <v>3.6660000000000005E-2</v>
      </c>
      <c r="N12" s="73">
        <v>6.5</v>
      </c>
      <c r="O12" s="73">
        <f>Таблица1[[#This Row],[Вес ]]*F3</f>
        <v>0</v>
      </c>
      <c r="P12" s="73">
        <f>Таблица1[[#This Row],[Объем]]*F3</f>
        <v>0</v>
      </c>
    </row>
    <row r="13" spans="1:16" ht="15.75" thickBot="1">
      <c r="A13" s="126"/>
      <c r="B13" s="126"/>
      <c r="C13" s="126"/>
      <c r="D13" s="27" t="s">
        <v>123</v>
      </c>
      <c r="E13" s="19">
        <f>E10-E10*I5</f>
        <v>16470</v>
      </c>
      <c r="F13" s="116"/>
      <c r="G13" s="118"/>
      <c r="H13" s="72">
        <v>2</v>
      </c>
      <c r="I13" s="72" t="s">
        <v>169</v>
      </c>
      <c r="J13" s="72">
        <v>370</v>
      </c>
      <c r="K13" s="72">
        <v>320</v>
      </c>
      <c r="L13" s="72">
        <v>680</v>
      </c>
      <c r="M13" s="73">
        <f>Таблица1[[#This Row],[Длина]]*Таблица1[[#This Row],[Ширина]]*Таблица1[[#This Row],[Высота]]*0.000000001</f>
        <v>8.0512E-2</v>
      </c>
      <c r="N13" s="73">
        <v>9.25</v>
      </c>
      <c r="O13" s="73">
        <f>Таблица1[[#This Row],[Вес ]]*F10</f>
        <v>0</v>
      </c>
      <c r="P13" s="73">
        <f>Таблица1[[#This Row],[Объем]]*F10</f>
        <v>0</v>
      </c>
    </row>
    <row r="14" spans="1:16" ht="15.75" thickBot="1">
      <c r="A14" s="126"/>
      <c r="B14" s="126"/>
      <c r="C14" s="126"/>
      <c r="D14" s="27" t="s">
        <v>124</v>
      </c>
      <c r="E14" s="19">
        <f>E10-E10*I6</f>
        <v>15921</v>
      </c>
      <c r="F14" s="116"/>
      <c r="G14" s="118"/>
      <c r="H14" s="72">
        <v>3</v>
      </c>
      <c r="I14" s="72" t="s">
        <v>6</v>
      </c>
      <c r="J14" s="72">
        <v>300</v>
      </c>
      <c r="K14" s="72">
        <v>260</v>
      </c>
      <c r="L14" s="72">
        <v>470</v>
      </c>
      <c r="M14" s="73">
        <f>Таблица1[[#This Row],[Длина]]*Таблица1[[#This Row],[Ширина]]*Таблица1[[#This Row],[Высота]]*0.000000001</f>
        <v>3.6660000000000005E-2</v>
      </c>
      <c r="N14" s="73">
        <v>4.8</v>
      </c>
      <c r="O14" s="73">
        <f>Таблица1[[#This Row],[Вес ]]*F17</f>
        <v>0</v>
      </c>
      <c r="P14" s="73">
        <f>Таблица1[[#This Row],[Объем]]*F17</f>
        <v>0</v>
      </c>
    </row>
    <row r="15" spans="1:16" ht="15.75" thickBot="1">
      <c r="A15" s="126"/>
      <c r="B15" s="126"/>
      <c r="C15" s="126"/>
      <c r="D15" s="27" t="s">
        <v>128</v>
      </c>
      <c r="E15" s="19">
        <f>E10-E10*I7</f>
        <v>15555</v>
      </c>
      <c r="F15" s="116"/>
      <c r="G15" s="118"/>
      <c r="H15" s="72">
        <v>4</v>
      </c>
      <c r="I15" s="72" t="s">
        <v>13</v>
      </c>
      <c r="J15" s="72">
        <v>300</v>
      </c>
      <c r="K15" s="72">
        <v>260</v>
      </c>
      <c r="L15" s="72">
        <v>470</v>
      </c>
      <c r="M15" s="73">
        <f>Таблица1[[#This Row],[Длина]]*Таблица1[[#This Row],[Ширина]]*Таблица1[[#This Row],[Высота]]*0.000000001</f>
        <v>3.6660000000000005E-2</v>
      </c>
      <c r="N15" s="73">
        <v>3.5</v>
      </c>
      <c r="O15" s="73">
        <f>Таблица1[[#This Row],[Вес ]]*F40</f>
        <v>0</v>
      </c>
      <c r="P15" s="73">
        <f>Таблица1[[#This Row],[Объем]]*F40</f>
        <v>0</v>
      </c>
    </row>
    <row r="16" spans="1:16" ht="15.75" thickBot="1">
      <c r="A16" s="127"/>
      <c r="B16" s="127"/>
      <c r="C16" s="127"/>
      <c r="D16" s="27" t="s">
        <v>129</v>
      </c>
      <c r="E16" s="19">
        <f>E10-E10*I8</f>
        <v>15189</v>
      </c>
      <c r="F16" s="117"/>
      <c r="G16" s="112"/>
      <c r="H16" s="72">
        <v>5</v>
      </c>
      <c r="I16" s="72" t="s">
        <v>14</v>
      </c>
      <c r="J16" s="72">
        <v>380</v>
      </c>
      <c r="K16" s="72">
        <v>320</v>
      </c>
      <c r="L16" s="72">
        <v>410</v>
      </c>
      <c r="M16" s="73">
        <f>Таблица1[[#This Row],[Длина]]*Таблица1[[#This Row],[Ширина]]*Таблица1[[#This Row],[Высота]]*0.000000001</f>
        <v>4.9856000000000004E-2</v>
      </c>
      <c r="N16" s="73">
        <v>4.5999999999999996</v>
      </c>
      <c r="O16" s="73">
        <f>Таблица1[[#This Row],[Вес ]]*F47</f>
        <v>0</v>
      </c>
      <c r="P16" s="73">
        <f>Таблица1[[#This Row],[Объем]]*F47</f>
        <v>0</v>
      </c>
    </row>
    <row r="17" spans="1:16" ht="15.75" thickBot="1">
      <c r="A17" s="125">
        <v>3</v>
      </c>
      <c r="B17" s="125"/>
      <c r="C17" s="125" t="s">
        <v>6</v>
      </c>
      <c r="D17" s="30" t="s">
        <v>120</v>
      </c>
      <c r="E17" s="31">
        <v>15920</v>
      </c>
      <c r="F17" s="115"/>
      <c r="G17" s="111">
        <f>E17*F17</f>
        <v>0</v>
      </c>
      <c r="H17" s="72">
        <v>6</v>
      </c>
      <c r="I17" s="72" t="s">
        <v>15</v>
      </c>
      <c r="J17" s="72">
        <v>370</v>
      </c>
      <c r="K17" s="72">
        <v>320</v>
      </c>
      <c r="L17" s="72">
        <v>680</v>
      </c>
      <c r="M17" s="73">
        <f>Таблица1[[#This Row],[Длина]]*Таблица1[[#This Row],[Ширина]]*Таблица1[[#This Row],[Высота]]*0.000000001</f>
        <v>8.0512E-2</v>
      </c>
      <c r="N17" s="73">
        <v>5.2</v>
      </c>
      <c r="O17" s="73">
        <f>Таблица1[[#This Row],[Вес ]]*F54</f>
        <v>0</v>
      </c>
      <c r="P17" s="73">
        <f>Таблица1[[#This Row],[Объем]]*F54</f>
        <v>0</v>
      </c>
    </row>
    <row r="18" spans="1:16" ht="15.75" thickBot="1">
      <c r="A18" s="126"/>
      <c r="B18" s="126"/>
      <c r="C18" s="126"/>
      <c r="D18" s="27" t="s">
        <v>121</v>
      </c>
      <c r="E18" s="19">
        <f>E17-E17*I3</f>
        <v>15442.4</v>
      </c>
      <c r="F18" s="116"/>
      <c r="G18" s="118"/>
      <c r="H18" s="72">
        <v>7</v>
      </c>
      <c r="I18" s="72" t="s">
        <v>16</v>
      </c>
      <c r="J18" s="72">
        <v>390</v>
      </c>
      <c r="K18" s="72">
        <v>420</v>
      </c>
      <c r="L18" s="72">
        <v>650</v>
      </c>
      <c r="M18" s="73">
        <f>Таблица1[[#This Row],[Длина]]*Таблица1[[#This Row],[Ширина]]*Таблица1[[#This Row],[Высота]]*0.000000001</f>
        <v>0.10647000000000001</v>
      </c>
      <c r="N18" s="73">
        <v>7.1</v>
      </c>
      <c r="O18" s="73">
        <f>Таблица1[[#This Row],[Вес ]]*F61</f>
        <v>0</v>
      </c>
      <c r="P18" s="73">
        <f>Таблица1[[#This Row],[Объем]]*F61</f>
        <v>0</v>
      </c>
    </row>
    <row r="19" spans="1:16" ht="15.75" thickBot="1">
      <c r="A19" s="126"/>
      <c r="B19" s="126"/>
      <c r="C19" s="126"/>
      <c r="D19" s="27" t="s">
        <v>122</v>
      </c>
      <c r="E19" s="19">
        <f>E17-E17*I4</f>
        <v>14805.6</v>
      </c>
      <c r="F19" s="116"/>
      <c r="G19" s="118"/>
      <c r="H19" s="72">
        <v>8</v>
      </c>
      <c r="I19" s="72" t="s">
        <v>17</v>
      </c>
      <c r="J19" s="72">
        <v>420</v>
      </c>
      <c r="K19" s="72">
        <v>420</v>
      </c>
      <c r="L19" s="72">
        <v>1050</v>
      </c>
      <c r="M19" s="73">
        <f>Таблица1[[#This Row],[Длина]]*Таблица1[[#This Row],[Ширина]]*Таблица1[[#This Row],[Высота]]*0.000000001</f>
        <v>0.18522000000000002</v>
      </c>
      <c r="N19" s="73">
        <v>7.9</v>
      </c>
      <c r="O19" s="73">
        <f>Таблица1[[#This Row],[Вес ]]*F68</f>
        <v>0</v>
      </c>
      <c r="P19" s="73">
        <f>Таблица1[[#This Row],[Объем]]*F68</f>
        <v>0</v>
      </c>
    </row>
    <row r="20" spans="1:16" ht="15.75" thickBot="1">
      <c r="A20" s="126"/>
      <c r="B20" s="126"/>
      <c r="C20" s="126"/>
      <c r="D20" s="27" t="s">
        <v>123</v>
      </c>
      <c r="E20" s="19">
        <f>E17-E17*I5</f>
        <v>14328</v>
      </c>
      <c r="F20" s="116"/>
      <c r="G20" s="118"/>
      <c r="H20" s="68"/>
      <c r="I20" s="68"/>
      <c r="J20" s="68"/>
      <c r="K20" s="68"/>
      <c r="L20" s="68"/>
      <c r="M20" s="68"/>
      <c r="N20" s="68"/>
      <c r="O20" s="68"/>
      <c r="P20" s="68"/>
    </row>
    <row r="21" spans="1:16" ht="15.75" thickBot="1">
      <c r="A21" s="126"/>
      <c r="B21" s="126"/>
      <c r="C21" s="126"/>
      <c r="D21" s="27" t="s">
        <v>124</v>
      </c>
      <c r="E21" s="19">
        <f>E17-E17*I6</f>
        <v>13850.4</v>
      </c>
      <c r="F21" s="116"/>
      <c r="G21" s="118"/>
      <c r="H21" s="68"/>
      <c r="I21" s="68"/>
      <c r="J21" s="68"/>
      <c r="K21" s="68"/>
      <c r="L21" s="68"/>
      <c r="M21" s="68"/>
      <c r="N21" s="72" t="s">
        <v>203</v>
      </c>
      <c r="O21" s="73">
        <f>SUM(O12:O19)</f>
        <v>0</v>
      </c>
      <c r="P21" s="73">
        <f>SUM(P12:P19)</f>
        <v>0</v>
      </c>
    </row>
    <row r="22" spans="1:16" ht="15.75" thickBot="1">
      <c r="A22" s="126"/>
      <c r="B22" s="126"/>
      <c r="C22" s="126"/>
      <c r="D22" s="27" t="s">
        <v>128</v>
      </c>
      <c r="E22" s="19">
        <f>E17-E17*I7</f>
        <v>13532</v>
      </c>
      <c r="F22" s="116"/>
      <c r="G22" s="118"/>
      <c r="H22" s="68"/>
      <c r="I22" s="76" t="s">
        <v>170</v>
      </c>
      <c r="J22" s="68"/>
      <c r="K22" s="68"/>
      <c r="L22" s="68"/>
      <c r="M22" s="68"/>
      <c r="N22" s="68"/>
      <c r="O22" s="10"/>
      <c r="P22" s="10"/>
    </row>
    <row r="23" spans="1:16" ht="15.75" thickBot="1">
      <c r="A23" s="127"/>
      <c r="B23" s="127"/>
      <c r="C23" s="127"/>
      <c r="D23" s="27" t="s">
        <v>129</v>
      </c>
      <c r="E23" s="19">
        <f>E17-E17*I8</f>
        <v>13213.6</v>
      </c>
      <c r="F23" s="117"/>
      <c r="G23" s="112"/>
      <c r="H23" s="77" t="s">
        <v>9</v>
      </c>
      <c r="I23" s="77" t="s">
        <v>166</v>
      </c>
      <c r="J23" s="77" t="s">
        <v>69</v>
      </c>
      <c r="K23" s="77" t="s">
        <v>70</v>
      </c>
      <c r="L23" s="77" t="s">
        <v>71</v>
      </c>
      <c r="M23" s="77" t="s">
        <v>171</v>
      </c>
      <c r="N23" s="68"/>
      <c r="O23" s="10"/>
      <c r="P23" s="10"/>
    </row>
    <row r="24" spans="1:16" ht="30" customHeight="1" thickBot="1">
      <c r="A24" s="121" t="s">
        <v>8</v>
      </c>
      <c r="B24" s="121"/>
      <c r="C24" s="122"/>
      <c r="D24" s="122"/>
      <c r="E24" s="122"/>
      <c r="F24" s="10"/>
      <c r="G24" s="10"/>
      <c r="H24" s="77">
        <v>1</v>
      </c>
      <c r="I24" s="77" t="s">
        <v>2</v>
      </c>
      <c r="J24" s="77" t="s">
        <v>172</v>
      </c>
      <c r="K24" s="77" t="s">
        <v>173</v>
      </c>
      <c r="L24" s="77" t="s">
        <v>174</v>
      </c>
      <c r="M24" s="78">
        <v>5.8</v>
      </c>
      <c r="N24" s="68"/>
      <c r="O24" s="10"/>
      <c r="P24" s="10"/>
    </row>
    <row r="25" spans="1:16" ht="18" customHeight="1" thickBot="1">
      <c r="A25" s="21" t="s">
        <v>0</v>
      </c>
      <c r="B25" s="21" t="s">
        <v>155</v>
      </c>
      <c r="C25" s="21" t="s">
        <v>1</v>
      </c>
      <c r="D25" s="22" t="s">
        <v>118</v>
      </c>
      <c r="E25" s="26" t="s">
        <v>157</v>
      </c>
      <c r="F25" s="49" t="s">
        <v>93</v>
      </c>
      <c r="G25" s="52" t="s">
        <v>126</v>
      </c>
      <c r="H25" s="77">
        <v>2</v>
      </c>
      <c r="I25" s="77" t="s">
        <v>169</v>
      </c>
      <c r="J25" s="77" t="s">
        <v>175</v>
      </c>
      <c r="K25" s="77" t="s">
        <v>176</v>
      </c>
      <c r="L25" s="77" t="s">
        <v>177</v>
      </c>
      <c r="M25" s="78">
        <v>8.56</v>
      </c>
      <c r="N25" s="68"/>
      <c r="O25" s="10"/>
      <c r="P25" s="10"/>
    </row>
    <row r="26" spans="1:16" ht="15.75" thickBot="1">
      <c r="A26" s="128">
        <v>1</v>
      </c>
      <c r="B26" s="128"/>
      <c r="C26" s="128" t="s">
        <v>11</v>
      </c>
      <c r="D26" s="30" t="s">
        <v>120</v>
      </c>
      <c r="E26" s="31">
        <v>9100</v>
      </c>
      <c r="F26" s="115"/>
      <c r="G26" s="111">
        <f>E26*F26</f>
        <v>0</v>
      </c>
      <c r="H26" s="77">
        <v>3</v>
      </c>
      <c r="I26" s="77" t="s">
        <v>6</v>
      </c>
      <c r="J26" s="77" t="s">
        <v>172</v>
      </c>
      <c r="K26" s="77" t="s">
        <v>173</v>
      </c>
      <c r="L26" s="77" t="s">
        <v>174</v>
      </c>
      <c r="M26" s="78">
        <v>4.4000000000000004</v>
      </c>
      <c r="N26" s="68"/>
      <c r="O26" s="10"/>
      <c r="P26" s="10"/>
    </row>
    <row r="27" spans="1:16" ht="15.75" thickBot="1">
      <c r="A27" s="129"/>
      <c r="B27" s="129"/>
      <c r="C27" s="129"/>
      <c r="D27" s="27" t="s">
        <v>121</v>
      </c>
      <c r="E27" s="19">
        <f>E26-E26*I3</f>
        <v>8827</v>
      </c>
      <c r="F27" s="116"/>
      <c r="G27" s="118"/>
      <c r="H27" s="77">
        <v>4</v>
      </c>
      <c r="I27" s="77" t="s">
        <v>13</v>
      </c>
      <c r="J27" s="77" t="s">
        <v>178</v>
      </c>
      <c r="K27" s="77" t="s">
        <v>173</v>
      </c>
      <c r="L27" s="77" t="s">
        <v>174</v>
      </c>
      <c r="M27" s="78">
        <v>2.9</v>
      </c>
      <c r="N27" s="68"/>
      <c r="O27" s="10"/>
      <c r="P27" s="10"/>
    </row>
    <row r="28" spans="1:16" ht="15.75" thickBot="1">
      <c r="A28" s="129"/>
      <c r="B28" s="129"/>
      <c r="C28" s="129"/>
      <c r="D28" s="27" t="s">
        <v>122</v>
      </c>
      <c r="E28" s="19">
        <f>E26-E26*I4</f>
        <v>8463</v>
      </c>
      <c r="F28" s="116"/>
      <c r="G28" s="118"/>
      <c r="H28" s="77">
        <v>5</v>
      </c>
      <c r="I28" s="77" t="s">
        <v>14</v>
      </c>
      <c r="J28" s="77" t="s">
        <v>179</v>
      </c>
      <c r="K28" s="77" t="s">
        <v>176</v>
      </c>
      <c r="L28" s="77" t="s">
        <v>180</v>
      </c>
      <c r="M28" s="78">
        <v>4</v>
      </c>
      <c r="N28" s="68"/>
      <c r="O28" s="10"/>
      <c r="P28" s="10"/>
    </row>
    <row r="29" spans="1:16" ht="15.75" thickBot="1">
      <c r="A29" s="129"/>
      <c r="B29" s="129"/>
      <c r="C29" s="129"/>
      <c r="D29" s="27" t="s">
        <v>123</v>
      </c>
      <c r="E29" s="19">
        <f>E26-E26*I5</f>
        <v>8190</v>
      </c>
      <c r="F29" s="116"/>
      <c r="G29" s="118"/>
      <c r="H29" s="77">
        <v>6</v>
      </c>
      <c r="I29" s="77" t="s">
        <v>15</v>
      </c>
      <c r="J29" s="77" t="s">
        <v>179</v>
      </c>
      <c r="K29" s="77" t="s">
        <v>176</v>
      </c>
      <c r="L29" s="77" t="s">
        <v>181</v>
      </c>
      <c r="M29" s="78">
        <v>4.5</v>
      </c>
      <c r="N29" s="68"/>
      <c r="O29" s="10"/>
      <c r="P29" s="10"/>
    </row>
    <row r="30" spans="1:16" ht="15.75" thickBot="1">
      <c r="A30" s="129"/>
      <c r="B30" s="129"/>
      <c r="C30" s="129"/>
      <c r="D30" s="27" t="s">
        <v>124</v>
      </c>
      <c r="E30" s="19">
        <f>E26-E26*I6</f>
        <v>7917</v>
      </c>
      <c r="F30" s="116"/>
      <c r="G30" s="118"/>
      <c r="H30" s="79">
        <v>7</v>
      </c>
      <c r="I30" s="79" t="s">
        <v>16</v>
      </c>
      <c r="J30" s="79" t="s">
        <v>182</v>
      </c>
      <c r="K30" s="79" t="s">
        <v>183</v>
      </c>
      <c r="L30" s="79" t="s">
        <v>184</v>
      </c>
      <c r="M30" s="80">
        <v>6.1</v>
      </c>
      <c r="N30" s="68"/>
      <c r="O30" s="10"/>
      <c r="P30" s="10"/>
    </row>
    <row r="31" spans="1:16" ht="15.75" thickBot="1">
      <c r="A31" s="129"/>
      <c r="B31" s="129"/>
      <c r="C31" s="129"/>
      <c r="D31" s="27" t="s">
        <v>128</v>
      </c>
      <c r="E31" s="19">
        <f>E26-E26*I7</f>
        <v>7735</v>
      </c>
      <c r="F31" s="116"/>
      <c r="G31" s="118"/>
      <c r="H31" s="79">
        <v>8</v>
      </c>
      <c r="I31" s="79" t="s">
        <v>17</v>
      </c>
      <c r="J31" s="79" t="s">
        <v>182</v>
      </c>
      <c r="K31" s="79" t="s">
        <v>183</v>
      </c>
      <c r="L31" s="79" t="s">
        <v>185</v>
      </c>
      <c r="M31" s="80">
        <v>6.6</v>
      </c>
      <c r="N31" s="68"/>
      <c r="O31" s="10"/>
      <c r="P31" s="10"/>
    </row>
    <row r="32" spans="1:16" ht="15.75" thickBot="1">
      <c r="A32" s="130"/>
      <c r="B32" s="130"/>
      <c r="C32" s="130"/>
      <c r="D32" s="27" t="s">
        <v>129</v>
      </c>
      <c r="E32" s="19">
        <f>E26-E26*I8</f>
        <v>7553</v>
      </c>
      <c r="F32" s="117"/>
      <c r="G32" s="112"/>
    </row>
    <row r="33" spans="1:7" ht="15.75" thickBot="1">
      <c r="A33" s="128">
        <v>2</v>
      </c>
      <c r="B33" s="128"/>
      <c r="C33" s="128" t="s">
        <v>12</v>
      </c>
      <c r="D33" s="30" t="s">
        <v>120</v>
      </c>
      <c r="E33" s="31">
        <v>9490</v>
      </c>
      <c r="F33" s="115"/>
      <c r="G33" s="111">
        <f>E33*F33</f>
        <v>0</v>
      </c>
    </row>
    <row r="34" spans="1:7" ht="15.75" thickBot="1">
      <c r="A34" s="129"/>
      <c r="B34" s="129"/>
      <c r="C34" s="129"/>
      <c r="D34" s="27" t="s">
        <v>121</v>
      </c>
      <c r="E34" s="19">
        <f>E33-E33*I3</f>
        <v>9205.2999999999993</v>
      </c>
      <c r="F34" s="116"/>
      <c r="G34" s="118"/>
    </row>
    <row r="35" spans="1:7" ht="15.75" thickBot="1">
      <c r="A35" s="129"/>
      <c r="B35" s="129"/>
      <c r="C35" s="129"/>
      <c r="D35" s="27" t="s">
        <v>122</v>
      </c>
      <c r="E35" s="19">
        <f>E33-E33*I4</f>
        <v>8825.7000000000007</v>
      </c>
      <c r="F35" s="116"/>
      <c r="G35" s="118"/>
    </row>
    <row r="36" spans="1:7" ht="15.75" thickBot="1">
      <c r="A36" s="129"/>
      <c r="B36" s="129"/>
      <c r="C36" s="129"/>
      <c r="D36" s="27" t="s">
        <v>123</v>
      </c>
      <c r="E36" s="19">
        <f>E33-E33*I5</f>
        <v>8541</v>
      </c>
      <c r="F36" s="116"/>
      <c r="G36" s="118"/>
    </row>
    <row r="37" spans="1:7" ht="15.75" thickBot="1">
      <c r="A37" s="129"/>
      <c r="B37" s="129"/>
      <c r="C37" s="129"/>
      <c r="D37" s="27" t="s">
        <v>124</v>
      </c>
      <c r="E37" s="19">
        <f>E33-E33*I6</f>
        <v>8256.2999999999993</v>
      </c>
      <c r="F37" s="116"/>
      <c r="G37" s="118"/>
    </row>
    <row r="38" spans="1:7" ht="15.75" thickBot="1">
      <c r="A38" s="129"/>
      <c r="B38" s="129"/>
      <c r="C38" s="129"/>
      <c r="D38" s="27" t="s">
        <v>128</v>
      </c>
      <c r="E38" s="19">
        <f>E33-E33*I7</f>
        <v>8066.5</v>
      </c>
      <c r="F38" s="116"/>
      <c r="G38" s="118"/>
    </row>
    <row r="39" spans="1:7" ht="15.75" thickBot="1">
      <c r="A39" s="130"/>
      <c r="B39" s="130"/>
      <c r="C39" s="130"/>
      <c r="D39" s="27" t="s">
        <v>129</v>
      </c>
      <c r="E39" s="19">
        <f>E33-E33*I8</f>
        <v>7876.7</v>
      </c>
      <c r="F39" s="117"/>
      <c r="G39" s="112"/>
    </row>
    <row r="40" spans="1:7" ht="15.75" thickBot="1">
      <c r="A40" s="128">
        <v>3</v>
      </c>
      <c r="B40" s="128"/>
      <c r="C40" s="128" t="s">
        <v>13</v>
      </c>
      <c r="D40" s="30" t="s">
        <v>120</v>
      </c>
      <c r="E40" s="31">
        <v>9920</v>
      </c>
      <c r="F40" s="115"/>
      <c r="G40" s="111">
        <f>E40*F40</f>
        <v>0</v>
      </c>
    </row>
    <row r="41" spans="1:7" ht="15.75" thickBot="1">
      <c r="A41" s="129"/>
      <c r="B41" s="129"/>
      <c r="C41" s="129"/>
      <c r="D41" s="27" t="s">
        <v>121</v>
      </c>
      <c r="E41" s="19">
        <f>E40-E40*I3</f>
        <v>9622.4</v>
      </c>
      <c r="F41" s="116"/>
      <c r="G41" s="118"/>
    </row>
    <row r="42" spans="1:7" ht="15.75" thickBot="1">
      <c r="A42" s="129"/>
      <c r="B42" s="129"/>
      <c r="C42" s="129"/>
      <c r="D42" s="27" t="s">
        <v>122</v>
      </c>
      <c r="E42" s="19">
        <f>E40-E40*I4</f>
        <v>9225.6</v>
      </c>
      <c r="F42" s="116"/>
      <c r="G42" s="118"/>
    </row>
    <row r="43" spans="1:7" ht="15.75" thickBot="1">
      <c r="A43" s="129"/>
      <c r="B43" s="129"/>
      <c r="C43" s="129"/>
      <c r="D43" s="27" t="s">
        <v>123</v>
      </c>
      <c r="E43" s="19">
        <f>E40-E40*I5</f>
        <v>8928</v>
      </c>
      <c r="F43" s="116"/>
      <c r="G43" s="118"/>
    </row>
    <row r="44" spans="1:7" ht="15.75" thickBot="1">
      <c r="A44" s="129"/>
      <c r="B44" s="129"/>
      <c r="C44" s="129"/>
      <c r="D44" s="27" t="s">
        <v>124</v>
      </c>
      <c r="E44" s="19">
        <f>E40-E40*I6</f>
        <v>8630.4</v>
      </c>
      <c r="F44" s="116"/>
      <c r="G44" s="118"/>
    </row>
    <row r="45" spans="1:7" ht="15.75" thickBot="1">
      <c r="A45" s="129"/>
      <c r="B45" s="129"/>
      <c r="C45" s="129"/>
      <c r="D45" s="27" t="s">
        <v>128</v>
      </c>
      <c r="E45" s="19">
        <f>E40-E40*I7</f>
        <v>8432</v>
      </c>
      <c r="F45" s="116"/>
      <c r="G45" s="118"/>
    </row>
    <row r="46" spans="1:7" ht="15.75" thickBot="1">
      <c r="A46" s="130"/>
      <c r="B46" s="130"/>
      <c r="C46" s="130"/>
      <c r="D46" s="27" t="s">
        <v>129</v>
      </c>
      <c r="E46" s="19">
        <f>E40-E40*I8</f>
        <v>8233.6</v>
      </c>
      <c r="F46" s="117"/>
      <c r="G46" s="112"/>
    </row>
    <row r="47" spans="1:7" ht="15.75" thickBot="1">
      <c r="A47" s="128">
        <v>4</v>
      </c>
      <c r="B47" s="128"/>
      <c r="C47" s="128" t="s">
        <v>14</v>
      </c>
      <c r="D47" s="30" t="s">
        <v>120</v>
      </c>
      <c r="E47" s="31">
        <v>10230</v>
      </c>
      <c r="F47" s="115"/>
      <c r="G47" s="111">
        <f>E47*F47</f>
        <v>0</v>
      </c>
    </row>
    <row r="48" spans="1:7" ht="15.75" thickBot="1">
      <c r="A48" s="129"/>
      <c r="B48" s="129"/>
      <c r="C48" s="129"/>
      <c r="D48" s="27" t="s">
        <v>121</v>
      </c>
      <c r="E48" s="19">
        <f>E47-E47*I3</f>
        <v>9923.1</v>
      </c>
      <c r="F48" s="116"/>
      <c r="G48" s="118"/>
    </row>
    <row r="49" spans="1:7" ht="15.75" thickBot="1">
      <c r="A49" s="129"/>
      <c r="B49" s="129"/>
      <c r="C49" s="129"/>
      <c r="D49" s="27" t="s">
        <v>122</v>
      </c>
      <c r="E49" s="19">
        <f>E47-E47*I4</f>
        <v>9513.9</v>
      </c>
      <c r="F49" s="116"/>
      <c r="G49" s="118"/>
    </row>
    <row r="50" spans="1:7" ht="15.75" thickBot="1">
      <c r="A50" s="129"/>
      <c r="B50" s="129"/>
      <c r="C50" s="129"/>
      <c r="D50" s="27" t="s">
        <v>123</v>
      </c>
      <c r="E50" s="19">
        <f>E47-E47*I5</f>
        <v>9207</v>
      </c>
      <c r="F50" s="116"/>
      <c r="G50" s="118"/>
    </row>
    <row r="51" spans="1:7" ht="15.75" thickBot="1">
      <c r="A51" s="129"/>
      <c r="B51" s="129"/>
      <c r="C51" s="129"/>
      <c r="D51" s="27" t="s">
        <v>124</v>
      </c>
      <c r="E51" s="19">
        <f>E47-E47*I6</f>
        <v>8900.1</v>
      </c>
      <c r="F51" s="116"/>
      <c r="G51" s="118"/>
    </row>
    <row r="52" spans="1:7" ht="15.75" thickBot="1">
      <c r="A52" s="129"/>
      <c r="B52" s="129"/>
      <c r="C52" s="129"/>
      <c r="D52" s="27" t="s">
        <v>128</v>
      </c>
      <c r="E52" s="19">
        <f>E47-E47*I7</f>
        <v>8695.5</v>
      </c>
      <c r="F52" s="116"/>
      <c r="G52" s="118"/>
    </row>
    <row r="53" spans="1:7" ht="15.75" thickBot="1">
      <c r="A53" s="130"/>
      <c r="B53" s="130"/>
      <c r="C53" s="130"/>
      <c r="D53" s="27" t="s">
        <v>129</v>
      </c>
      <c r="E53" s="19">
        <f>E47-E47*I8</f>
        <v>8490.9</v>
      </c>
      <c r="F53" s="117"/>
      <c r="G53" s="112"/>
    </row>
    <row r="54" spans="1:7" ht="15.75" thickBot="1">
      <c r="A54" s="128">
        <v>5</v>
      </c>
      <c r="B54" s="128"/>
      <c r="C54" s="128" t="s">
        <v>15</v>
      </c>
      <c r="D54" s="30" t="s">
        <v>120</v>
      </c>
      <c r="E54" s="31">
        <v>11210</v>
      </c>
      <c r="F54" s="115"/>
      <c r="G54" s="111">
        <f>E54*F54</f>
        <v>0</v>
      </c>
    </row>
    <row r="55" spans="1:7" ht="15.75" thickBot="1">
      <c r="A55" s="129"/>
      <c r="B55" s="129"/>
      <c r="C55" s="129"/>
      <c r="D55" s="27" t="s">
        <v>121</v>
      </c>
      <c r="E55" s="19">
        <f>E54-E54*I3</f>
        <v>10873.7</v>
      </c>
      <c r="F55" s="116"/>
      <c r="G55" s="118"/>
    </row>
    <row r="56" spans="1:7" ht="15.75" thickBot="1">
      <c r="A56" s="129"/>
      <c r="B56" s="129"/>
      <c r="C56" s="129"/>
      <c r="D56" s="27" t="s">
        <v>122</v>
      </c>
      <c r="E56" s="19">
        <f>E54-E54*I4</f>
        <v>10425.299999999999</v>
      </c>
      <c r="F56" s="116"/>
      <c r="G56" s="118"/>
    </row>
    <row r="57" spans="1:7" ht="15.75" thickBot="1">
      <c r="A57" s="129"/>
      <c r="B57" s="129"/>
      <c r="C57" s="129"/>
      <c r="D57" s="27" t="s">
        <v>123</v>
      </c>
      <c r="E57" s="19">
        <f>E54-E54*I5</f>
        <v>10089</v>
      </c>
      <c r="F57" s="116"/>
      <c r="G57" s="118"/>
    </row>
    <row r="58" spans="1:7" ht="15.75" thickBot="1">
      <c r="A58" s="129"/>
      <c r="B58" s="129"/>
      <c r="C58" s="129"/>
      <c r="D58" s="27" t="s">
        <v>124</v>
      </c>
      <c r="E58" s="19">
        <f>E54-E54*I6</f>
        <v>9752.7000000000007</v>
      </c>
      <c r="F58" s="116"/>
      <c r="G58" s="118"/>
    </row>
    <row r="59" spans="1:7" ht="15.75" thickBot="1">
      <c r="A59" s="129"/>
      <c r="B59" s="129"/>
      <c r="C59" s="129"/>
      <c r="D59" s="27" t="s">
        <v>128</v>
      </c>
      <c r="E59" s="19">
        <f>E54-E54*I7</f>
        <v>9528.5</v>
      </c>
      <c r="F59" s="116"/>
      <c r="G59" s="118"/>
    </row>
    <row r="60" spans="1:7" ht="15.75" thickBot="1">
      <c r="A60" s="130"/>
      <c r="B60" s="130"/>
      <c r="C60" s="130"/>
      <c r="D60" s="27" t="s">
        <v>129</v>
      </c>
      <c r="E60" s="19">
        <f>E54-E54*I8</f>
        <v>9304.2999999999993</v>
      </c>
      <c r="F60" s="117"/>
      <c r="G60" s="112"/>
    </row>
    <row r="61" spans="1:7" ht="15.75" thickBot="1">
      <c r="A61" s="128">
        <v>6</v>
      </c>
      <c r="B61" s="128"/>
      <c r="C61" s="128" t="s">
        <v>16</v>
      </c>
      <c r="D61" s="30" t="s">
        <v>120</v>
      </c>
      <c r="E61" s="31">
        <v>12800</v>
      </c>
      <c r="F61" s="115"/>
      <c r="G61" s="111">
        <f>E61*F61</f>
        <v>0</v>
      </c>
    </row>
    <row r="62" spans="1:7" ht="15.75" thickBot="1">
      <c r="A62" s="129"/>
      <c r="B62" s="129"/>
      <c r="C62" s="129"/>
      <c r="D62" s="27" t="s">
        <v>121</v>
      </c>
      <c r="E62" s="19">
        <f>E61-E61*I3</f>
        <v>12416</v>
      </c>
      <c r="F62" s="116"/>
      <c r="G62" s="118"/>
    </row>
    <row r="63" spans="1:7" ht="15.75" thickBot="1">
      <c r="A63" s="129"/>
      <c r="B63" s="129"/>
      <c r="C63" s="129"/>
      <c r="D63" s="27" t="s">
        <v>122</v>
      </c>
      <c r="E63" s="19">
        <f>E61-E61*I4</f>
        <v>11904</v>
      </c>
      <c r="F63" s="116"/>
      <c r="G63" s="118"/>
    </row>
    <row r="64" spans="1:7" ht="15.75" thickBot="1">
      <c r="A64" s="129"/>
      <c r="B64" s="129"/>
      <c r="C64" s="129"/>
      <c r="D64" s="27" t="s">
        <v>123</v>
      </c>
      <c r="E64" s="19">
        <f>E61-E61*I5</f>
        <v>11520</v>
      </c>
      <c r="F64" s="116"/>
      <c r="G64" s="118"/>
    </row>
    <row r="65" spans="1:7" ht="15.75" thickBot="1">
      <c r="A65" s="129"/>
      <c r="B65" s="129"/>
      <c r="C65" s="129"/>
      <c r="D65" s="27" t="s">
        <v>124</v>
      </c>
      <c r="E65" s="19">
        <f>E61-E61*I6</f>
        <v>11136</v>
      </c>
      <c r="F65" s="116"/>
      <c r="G65" s="118"/>
    </row>
    <row r="66" spans="1:7" ht="15.75" thickBot="1">
      <c r="A66" s="129"/>
      <c r="B66" s="129"/>
      <c r="C66" s="129"/>
      <c r="D66" s="27" t="s">
        <v>128</v>
      </c>
      <c r="E66" s="19">
        <f>E61-E61*I7</f>
        <v>10880</v>
      </c>
      <c r="F66" s="116"/>
      <c r="G66" s="118"/>
    </row>
    <row r="67" spans="1:7" ht="15.75" thickBot="1">
      <c r="A67" s="130"/>
      <c r="B67" s="130"/>
      <c r="C67" s="130"/>
      <c r="D67" s="27" t="s">
        <v>129</v>
      </c>
      <c r="E67" s="19">
        <f>E61-E61*I8</f>
        <v>10624</v>
      </c>
      <c r="F67" s="117"/>
      <c r="G67" s="112"/>
    </row>
    <row r="68" spans="1:7" ht="15.75" thickBot="1">
      <c r="A68" s="128">
        <v>7</v>
      </c>
      <c r="B68" s="128"/>
      <c r="C68" s="128" t="s">
        <v>17</v>
      </c>
      <c r="D68" s="30" t="s">
        <v>120</v>
      </c>
      <c r="E68" s="31">
        <v>13500</v>
      </c>
      <c r="F68" s="115"/>
      <c r="G68" s="111">
        <f>E68*F68</f>
        <v>0</v>
      </c>
    </row>
    <row r="69" spans="1:7" ht="15.75" thickBot="1">
      <c r="A69" s="129"/>
      <c r="B69" s="129"/>
      <c r="C69" s="129"/>
      <c r="D69" s="27" t="s">
        <v>121</v>
      </c>
      <c r="E69" s="19">
        <f>E68-E68*I3</f>
        <v>13095</v>
      </c>
      <c r="F69" s="116"/>
      <c r="G69" s="118"/>
    </row>
    <row r="70" spans="1:7" ht="15.75" thickBot="1">
      <c r="A70" s="129"/>
      <c r="B70" s="129"/>
      <c r="C70" s="129"/>
      <c r="D70" s="27" t="s">
        <v>122</v>
      </c>
      <c r="E70" s="19">
        <f>E68-E68*I4</f>
        <v>12555</v>
      </c>
      <c r="F70" s="116"/>
      <c r="G70" s="118"/>
    </row>
    <row r="71" spans="1:7" ht="15.75" thickBot="1">
      <c r="A71" s="129"/>
      <c r="B71" s="129"/>
      <c r="C71" s="129"/>
      <c r="D71" s="27" t="s">
        <v>123</v>
      </c>
      <c r="E71" s="19">
        <f>E68-E68*I5</f>
        <v>12150</v>
      </c>
      <c r="F71" s="116"/>
      <c r="G71" s="118"/>
    </row>
    <row r="72" spans="1:7" ht="15.75" thickBot="1">
      <c r="A72" s="129"/>
      <c r="B72" s="129"/>
      <c r="C72" s="129"/>
      <c r="D72" s="27" t="s">
        <v>124</v>
      </c>
      <c r="E72" s="19">
        <f>E68-E68*I6</f>
        <v>11745</v>
      </c>
      <c r="F72" s="116"/>
      <c r="G72" s="118"/>
    </row>
    <row r="73" spans="1:7" ht="15.75" thickBot="1">
      <c r="A73" s="129"/>
      <c r="B73" s="129"/>
      <c r="C73" s="129"/>
      <c r="D73" s="27" t="s">
        <v>128</v>
      </c>
      <c r="E73" s="19">
        <f>E68-E68*I7</f>
        <v>11475</v>
      </c>
      <c r="F73" s="116"/>
      <c r="G73" s="118"/>
    </row>
    <row r="74" spans="1:7" ht="15.75" customHeight="1" thickBot="1">
      <c r="A74" s="130"/>
      <c r="B74" s="130"/>
      <c r="C74" s="130"/>
      <c r="D74" s="27" t="s">
        <v>129</v>
      </c>
      <c r="E74" s="19">
        <f>E68-E68*I8</f>
        <v>11205</v>
      </c>
      <c r="F74" s="117"/>
      <c r="G74" s="112"/>
    </row>
    <row r="75" spans="1:7" ht="12.75" customHeight="1">
      <c r="A75" s="28"/>
      <c r="B75" s="28"/>
      <c r="C75" s="28"/>
      <c r="D75" s="28"/>
      <c r="E75" s="28"/>
    </row>
    <row r="76" spans="1:7" ht="34.5" customHeight="1">
      <c r="A76" s="28"/>
      <c r="B76" s="28"/>
      <c r="C76" s="28"/>
      <c r="D76" s="28"/>
      <c r="E76" s="28"/>
    </row>
    <row r="77" spans="1:7">
      <c r="A77" s="28"/>
      <c r="B77" s="28"/>
      <c r="C77" s="28"/>
      <c r="D77" s="28"/>
      <c r="E77" s="28"/>
    </row>
    <row r="78" spans="1:7" ht="38.25" customHeight="1" thickBot="1">
      <c r="A78" s="123" t="s">
        <v>64</v>
      </c>
      <c r="B78" s="123"/>
      <c r="C78" s="124"/>
      <c r="D78" s="124"/>
      <c r="E78" s="124"/>
    </row>
    <row r="79" spans="1:7" ht="15.75" thickBot="1">
      <c r="A79" s="21" t="s">
        <v>9</v>
      </c>
      <c r="B79" s="21" t="s">
        <v>155</v>
      </c>
      <c r="C79" s="21" t="s">
        <v>1</v>
      </c>
      <c r="D79" s="21" t="s">
        <v>10</v>
      </c>
      <c r="E79" s="21" t="s">
        <v>156</v>
      </c>
      <c r="F79" s="49" t="s">
        <v>159</v>
      </c>
      <c r="G79" s="52" t="s">
        <v>126</v>
      </c>
    </row>
    <row r="80" spans="1:7" ht="81.75" customHeight="1" thickBot="1">
      <c r="A80" s="18">
        <v>1</v>
      </c>
      <c r="B80" s="18"/>
      <c r="C80" s="18" t="s">
        <v>65</v>
      </c>
      <c r="D80" s="18" t="s">
        <v>66</v>
      </c>
      <c r="E80" s="19">
        <v>2750</v>
      </c>
      <c r="F80" s="51"/>
      <c r="G80" s="54">
        <f>E80*F80</f>
        <v>0</v>
      </c>
    </row>
    <row r="81" spans="1:7">
      <c r="A81" s="28"/>
      <c r="B81" s="28"/>
      <c r="C81" s="28"/>
      <c r="D81" s="28"/>
      <c r="E81" s="29"/>
    </row>
    <row r="82" spans="1:7" ht="15.75" thickBot="1">
      <c r="A82" s="123" t="s">
        <v>67</v>
      </c>
      <c r="B82" s="123"/>
      <c r="C82" s="124"/>
      <c r="D82" s="124"/>
      <c r="E82" s="124"/>
    </row>
    <row r="83" spans="1:7" ht="64.5" thickBot="1">
      <c r="A83" s="21" t="s">
        <v>68</v>
      </c>
      <c r="B83" s="21"/>
      <c r="C83" s="21" t="s">
        <v>69</v>
      </c>
      <c r="D83" s="21" t="s">
        <v>70</v>
      </c>
      <c r="E83" s="21" t="s">
        <v>71</v>
      </c>
      <c r="F83" s="35"/>
      <c r="G83" s="35"/>
    </row>
    <row r="84" spans="1:7" ht="15.75" thickBot="1">
      <c r="A84" s="18" t="s">
        <v>4</v>
      </c>
      <c r="B84" s="18"/>
      <c r="C84" s="18">
        <v>380</v>
      </c>
      <c r="D84" s="18">
        <v>380</v>
      </c>
      <c r="E84" s="18">
        <v>405</v>
      </c>
      <c r="F84" s="36"/>
      <c r="G84" s="36"/>
    </row>
    <row r="104" ht="32.25" customHeight="1"/>
    <row r="142" ht="42" customHeight="1"/>
    <row r="149" ht="38.25" customHeight="1"/>
    <row r="155" ht="43.5" customHeight="1"/>
    <row r="174" ht="35.25" customHeight="1"/>
    <row r="388" ht="30.75" customHeight="1"/>
    <row r="411" ht="15.75" customHeight="1"/>
    <row r="532" ht="45" customHeight="1"/>
    <row r="533" ht="31.5" customHeight="1"/>
    <row r="541" ht="132.75" customHeight="1"/>
    <row r="547" ht="29.25" customHeight="1"/>
  </sheetData>
  <mergeCells count="55">
    <mergeCell ref="B3:B9"/>
    <mergeCell ref="B10:B16"/>
    <mergeCell ref="B17:B23"/>
    <mergeCell ref="B26:B32"/>
    <mergeCell ref="C68:C74"/>
    <mergeCell ref="B33:B39"/>
    <mergeCell ref="B40:B46"/>
    <mergeCell ref="B47:B53"/>
    <mergeCell ref="B54:B60"/>
    <mergeCell ref="B61:B67"/>
    <mergeCell ref="A68:A74"/>
    <mergeCell ref="C47:C53"/>
    <mergeCell ref="A47:A53"/>
    <mergeCell ref="C54:C60"/>
    <mergeCell ref="A54:A60"/>
    <mergeCell ref="C61:C67"/>
    <mergeCell ref="A61:A67"/>
    <mergeCell ref="B68:B74"/>
    <mergeCell ref="A1:E1"/>
    <mergeCell ref="A24:E24"/>
    <mergeCell ref="A78:E78"/>
    <mergeCell ref="A82:E82"/>
    <mergeCell ref="C3:C9"/>
    <mergeCell ref="C10:C16"/>
    <mergeCell ref="C17:C23"/>
    <mergeCell ref="A3:A9"/>
    <mergeCell ref="A10:A16"/>
    <mergeCell ref="A17:A23"/>
    <mergeCell ref="C26:C32"/>
    <mergeCell ref="A26:A32"/>
    <mergeCell ref="C33:C39"/>
    <mergeCell ref="A33:A39"/>
    <mergeCell ref="C40:C46"/>
    <mergeCell ref="A40:A46"/>
    <mergeCell ref="F3:F9"/>
    <mergeCell ref="G3:G9"/>
    <mergeCell ref="F10:F16"/>
    <mergeCell ref="G10:G16"/>
    <mergeCell ref="F17:F23"/>
    <mergeCell ref="G17:G23"/>
    <mergeCell ref="H10:N10"/>
    <mergeCell ref="F68:F74"/>
    <mergeCell ref="G68:G74"/>
    <mergeCell ref="F47:F53"/>
    <mergeCell ref="G47:G53"/>
    <mergeCell ref="F54:F60"/>
    <mergeCell ref="G54:G60"/>
    <mergeCell ref="F61:F67"/>
    <mergeCell ref="G61:G67"/>
    <mergeCell ref="F26:F32"/>
    <mergeCell ref="G26:G32"/>
    <mergeCell ref="F33:F39"/>
    <mergeCell ref="G33:G39"/>
    <mergeCell ref="F40:F46"/>
    <mergeCell ref="G40:G46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9" orientation="portrait" horizontalDpi="180" verticalDpi="180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P96"/>
  <sheetViews>
    <sheetView workbookViewId="0">
      <selection activeCell="F31" sqref="F31:F37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2.140625" bestFit="1" customWidth="1"/>
    <col min="8" max="8" width="17.85546875" customWidth="1"/>
    <col min="9" max="9" width="28.7109375" bestFit="1" customWidth="1"/>
    <col min="10" max="10" width="12.85546875" bestFit="1" customWidth="1"/>
    <col min="11" max="11" width="13.7109375" bestFit="1" customWidth="1"/>
    <col min="12" max="12" width="17.28515625" customWidth="1"/>
    <col min="13" max="13" width="19.140625" bestFit="1" customWidth="1"/>
    <col min="15" max="15" width="12.42578125" bestFit="1" customWidth="1"/>
    <col min="16" max="16" width="14.28515625" bestFit="1" customWidth="1"/>
  </cols>
  <sheetData>
    <row r="1" spans="1:16" ht="21.75" customHeight="1" thickBot="1">
      <c r="A1" s="123" t="s">
        <v>18</v>
      </c>
      <c r="B1" s="123"/>
      <c r="C1" s="124"/>
      <c r="D1" s="124"/>
      <c r="E1" s="124"/>
      <c r="F1" s="12"/>
      <c r="G1" s="12"/>
      <c r="H1" s="12"/>
      <c r="I1" s="12"/>
    </row>
    <row r="2" spans="1:16" ht="15.75" thickBot="1">
      <c r="A2" s="21" t="s">
        <v>9</v>
      </c>
      <c r="B2" s="21" t="s">
        <v>155</v>
      </c>
      <c r="C2" s="21" t="s">
        <v>1</v>
      </c>
      <c r="D2" s="22" t="s">
        <v>118</v>
      </c>
      <c r="E2" s="21" t="s">
        <v>156</v>
      </c>
      <c r="F2" s="49" t="s">
        <v>93</v>
      </c>
      <c r="G2" s="52" t="s">
        <v>126</v>
      </c>
      <c r="H2" s="37" t="s">
        <v>126</v>
      </c>
      <c r="I2" s="37" t="s">
        <v>127</v>
      </c>
      <c r="J2" s="49" t="s">
        <v>160</v>
      </c>
      <c r="K2" s="52" t="s">
        <v>161</v>
      </c>
      <c r="L2" s="99" t="s">
        <v>127</v>
      </c>
      <c r="M2" s="52" t="s">
        <v>232</v>
      </c>
    </row>
    <row r="3" spans="1:16" ht="15.75" thickBot="1">
      <c r="A3" s="128">
        <v>1</v>
      </c>
      <c r="B3" s="128"/>
      <c r="C3" s="128" t="s">
        <v>20</v>
      </c>
      <c r="D3" s="32" t="s">
        <v>120</v>
      </c>
      <c r="E3" s="31">
        <v>6100</v>
      </c>
      <c r="F3" s="115"/>
      <c r="G3" s="111">
        <f>E3*F3</f>
        <v>0</v>
      </c>
      <c r="H3" s="47" t="s">
        <v>121</v>
      </c>
      <c r="I3" s="38">
        <v>0.03</v>
      </c>
      <c r="J3" s="50">
        <f>F3+F10+F17+F24+F31+F38+F45+F52</f>
        <v>0</v>
      </c>
      <c r="K3" s="53">
        <f>G3+G10+G17+G24+G31+G38+G45+G52</f>
        <v>0</v>
      </c>
      <c r="L3" s="100"/>
      <c r="M3" s="53">
        <f>K3-K3*L3</f>
        <v>0</v>
      </c>
    </row>
    <row r="4" spans="1:16" ht="15.75" thickBot="1">
      <c r="A4" s="129"/>
      <c r="B4" s="129"/>
      <c r="C4" s="129"/>
      <c r="D4" s="23" t="s">
        <v>121</v>
      </c>
      <c r="E4" s="19">
        <f>E3-E3*I3</f>
        <v>5917</v>
      </c>
      <c r="F4" s="116"/>
      <c r="G4" s="118"/>
      <c r="H4" s="47" t="s">
        <v>122</v>
      </c>
      <c r="I4" s="38">
        <v>7.0000000000000007E-2</v>
      </c>
    </row>
    <row r="5" spans="1:16" ht="15.75" thickBot="1">
      <c r="A5" s="129"/>
      <c r="B5" s="129"/>
      <c r="C5" s="129"/>
      <c r="D5" s="23" t="s">
        <v>130</v>
      </c>
      <c r="E5" s="19">
        <f>E3-E3*I4</f>
        <v>5673</v>
      </c>
      <c r="F5" s="116"/>
      <c r="G5" s="118"/>
      <c r="H5" s="47" t="s">
        <v>123</v>
      </c>
      <c r="I5" s="38">
        <v>0.1</v>
      </c>
    </row>
    <row r="6" spans="1:16" ht="15.75" thickBot="1">
      <c r="A6" s="129"/>
      <c r="B6" s="129"/>
      <c r="C6" s="129"/>
      <c r="D6" s="23" t="s">
        <v>123</v>
      </c>
      <c r="E6" s="19">
        <f>E3-E3*I5</f>
        <v>5490</v>
      </c>
      <c r="F6" s="116"/>
      <c r="G6" s="118"/>
      <c r="H6" s="47" t="s">
        <v>124</v>
      </c>
      <c r="I6" s="38">
        <v>0.13</v>
      </c>
    </row>
    <row r="7" spans="1:16" ht="15.75" thickBot="1">
      <c r="A7" s="129"/>
      <c r="B7" s="129"/>
      <c r="C7" s="129"/>
      <c r="D7" s="23" t="s">
        <v>124</v>
      </c>
      <c r="E7" s="19">
        <f>E3-E3*I6</f>
        <v>5307</v>
      </c>
      <c r="F7" s="116"/>
      <c r="G7" s="118"/>
      <c r="H7" s="47" t="s">
        <v>128</v>
      </c>
      <c r="I7" s="38">
        <v>0.15</v>
      </c>
    </row>
    <row r="8" spans="1:16" ht="15.75" thickBot="1">
      <c r="A8" s="129"/>
      <c r="B8" s="129"/>
      <c r="C8" s="129"/>
      <c r="D8" s="23" t="s">
        <v>128</v>
      </c>
      <c r="E8" s="19">
        <f>E3-E3*I7</f>
        <v>5185</v>
      </c>
      <c r="F8" s="116"/>
      <c r="G8" s="118"/>
      <c r="H8" s="48" t="s">
        <v>129</v>
      </c>
      <c r="I8" s="40">
        <v>0.17</v>
      </c>
    </row>
    <row r="9" spans="1:16" ht="15.75" thickBot="1">
      <c r="A9" s="130"/>
      <c r="B9" s="130"/>
      <c r="C9" s="130"/>
      <c r="D9" s="23" t="s">
        <v>129</v>
      </c>
      <c r="E9" s="19">
        <f>E3-E3*I8</f>
        <v>5063</v>
      </c>
      <c r="F9" s="117"/>
      <c r="G9" s="112"/>
      <c r="H9" s="12"/>
      <c r="I9" s="12"/>
    </row>
    <row r="10" spans="1:16" ht="15.75" thickBot="1">
      <c r="A10" s="128">
        <v>2</v>
      </c>
      <c r="B10" s="128"/>
      <c r="C10" s="128" t="s">
        <v>21</v>
      </c>
      <c r="D10" s="32" t="s">
        <v>120</v>
      </c>
      <c r="E10" s="31">
        <v>6200</v>
      </c>
      <c r="F10" s="115"/>
      <c r="G10" s="111">
        <f>E10*F10</f>
        <v>0</v>
      </c>
      <c r="H10" s="131" t="s">
        <v>201</v>
      </c>
      <c r="I10" s="132"/>
      <c r="J10" s="132"/>
      <c r="K10" s="132"/>
      <c r="L10" s="132"/>
      <c r="M10" s="132"/>
      <c r="N10" s="132"/>
    </row>
    <row r="11" spans="1:16" ht="15.75" thickBot="1">
      <c r="A11" s="129"/>
      <c r="B11" s="129"/>
      <c r="C11" s="129"/>
      <c r="D11" s="23" t="s">
        <v>121</v>
      </c>
      <c r="E11" s="19">
        <f>E10-E10*I3</f>
        <v>6014</v>
      </c>
      <c r="F11" s="116"/>
      <c r="G11" s="118"/>
      <c r="H11" s="72" t="s">
        <v>9</v>
      </c>
      <c r="I11" s="72" t="s">
        <v>1</v>
      </c>
      <c r="J11" s="72" t="s">
        <v>69</v>
      </c>
      <c r="K11" s="72" t="s">
        <v>70</v>
      </c>
      <c r="L11" s="72" t="s">
        <v>71</v>
      </c>
      <c r="M11" s="72" t="s">
        <v>167</v>
      </c>
      <c r="N11" s="72" t="s">
        <v>171</v>
      </c>
      <c r="O11" s="72" t="s">
        <v>202</v>
      </c>
      <c r="P11" s="72" t="s">
        <v>189</v>
      </c>
    </row>
    <row r="12" spans="1:16" ht="15.75" thickBot="1">
      <c r="A12" s="129"/>
      <c r="B12" s="129"/>
      <c r="C12" s="129"/>
      <c r="D12" s="23" t="s">
        <v>122</v>
      </c>
      <c r="E12" s="19">
        <f>E10-E10*I4</f>
        <v>5766</v>
      </c>
      <c r="F12" s="116"/>
      <c r="G12" s="118"/>
      <c r="H12" s="72">
        <v>1</v>
      </c>
      <c r="I12" s="72" t="s">
        <v>20</v>
      </c>
      <c r="J12" s="72">
        <v>330</v>
      </c>
      <c r="K12" s="72">
        <v>330</v>
      </c>
      <c r="L12" s="72">
        <v>280</v>
      </c>
      <c r="M12" s="73">
        <f t="shared" ref="M12:M19" si="0">J12*K12*L12*0.000000001</f>
        <v>3.0492000000000002E-2</v>
      </c>
      <c r="N12" s="73">
        <v>4.5</v>
      </c>
      <c r="O12" s="73">
        <f>N12*F3</f>
        <v>0</v>
      </c>
      <c r="P12" s="73">
        <f>M12*F3</f>
        <v>0</v>
      </c>
    </row>
    <row r="13" spans="1:16" ht="15.75" thickBot="1">
      <c r="A13" s="129"/>
      <c r="B13" s="129"/>
      <c r="C13" s="129"/>
      <c r="D13" s="23" t="s">
        <v>123</v>
      </c>
      <c r="E13" s="19">
        <f>E10-E10*I5</f>
        <v>5580</v>
      </c>
      <c r="F13" s="116"/>
      <c r="G13" s="118"/>
      <c r="H13" s="72">
        <v>2</v>
      </c>
      <c r="I13" s="72" t="s">
        <v>21</v>
      </c>
      <c r="J13" s="72">
        <v>330</v>
      </c>
      <c r="K13" s="72">
        <v>330</v>
      </c>
      <c r="L13" s="72">
        <v>280</v>
      </c>
      <c r="M13" s="73">
        <f t="shared" si="0"/>
        <v>3.0492000000000002E-2</v>
      </c>
      <c r="N13" s="73">
        <v>4.9000000000000004</v>
      </c>
      <c r="O13" s="73">
        <f>N13*F10</f>
        <v>0</v>
      </c>
      <c r="P13" s="73">
        <f>M13*F10</f>
        <v>0</v>
      </c>
    </row>
    <row r="14" spans="1:16" ht="15.75" thickBot="1">
      <c r="A14" s="129"/>
      <c r="B14" s="129"/>
      <c r="C14" s="129"/>
      <c r="D14" s="23" t="s">
        <v>124</v>
      </c>
      <c r="E14" s="19">
        <f>E10-E10*I6</f>
        <v>5394</v>
      </c>
      <c r="F14" s="116"/>
      <c r="G14" s="118"/>
      <c r="H14" s="72">
        <v>3</v>
      </c>
      <c r="I14" s="72" t="s">
        <v>22</v>
      </c>
      <c r="J14" s="72">
        <v>330</v>
      </c>
      <c r="K14" s="72">
        <v>330</v>
      </c>
      <c r="L14" s="72">
        <v>330</v>
      </c>
      <c r="M14" s="73">
        <f t="shared" si="0"/>
        <v>3.5937000000000004E-2</v>
      </c>
      <c r="N14" s="73">
        <v>5.3</v>
      </c>
      <c r="O14" s="73">
        <f>N14*F17</f>
        <v>0</v>
      </c>
      <c r="P14" s="73">
        <f>M14*F17</f>
        <v>0</v>
      </c>
    </row>
    <row r="15" spans="1:16" ht="15.75" thickBot="1">
      <c r="A15" s="129"/>
      <c r="B15" s="129"/>
      <c r="C15" s="129"/>
      <c r="D15" s="23" t="s">
        <v>128</v>
      </c>
      <c r="E15" s="19">
        <f>E10-E10*I7</f>
        <v>5270</v>
      </c>
      <c r="F15" s="116"/>
      <c r="G15" s="118"/>
      <c r="H15" s="72">
        <v>4</v>
      </c>
      <c r="I15" s="72" t="s">
        <v>23</v>
      </c>
      <c r="J15" s="72">
        <v>330</v>
      </c>
      <c r="K15" s="72">
        <v>330</v>
      </c>
      <c r="L15" s="72">
        <v>410</v>
      </c>
      <c r="M15" s="73">
        <f t="shared" si="0"/>
        <v>4.4649000000000001E-2</v>
      </c>
      <c r="N15" s="73">
        <v>6</v>
      </c>
      <c r="O15" s="73">
        <f>N15*F24</f>
        <v>0</v>
      </c>
      <c r="P15" s="73">
        <f>M15*F24</f>
        <v>0</v>
      </c>
    </row>
    <row r="16" spans="1:16" ht="15.75" thickBot="1">
      <c r="A16" s="130"/>
      <c r="B16" s="130"/>
      <c r="C16" s="130"/>
      <c r="D16" s="23" t="s">
        <v>129</v>
      </c>
      <c r="E16" s="19">
        <f>E10-E10*I8</f>
        <v>5146</v>
      </c>
      <c r="F16" s="117"/>
      <c r="G16" s="112"/>
      <c r="H16" s="72">
        <v>5</v>
      </c>
      <c r="I16" s="74" t="s">
        <v>24</v>
      </c>
      <c r="J16" s="72">
        <v>380</v>
      </c>
      <c r="K16" s="72">
        <v>330</v>
      </c>
      <c r="L16" s="72">
        <v>410</v>
      </c>
      <c r="M16" s="73">
        <f t="shared" si="0"/>
        <v>5.1414000000000001E-2</v>
      </c>
      <c r="N16" s="73">
        <v>6.6</v>
      </c>
      <c r="O16" s="73">
        <f>N16*F31</f>
        <v>0</v>
      </c>
      <c r="P16" s="73">
        <f>M16*F31</f>
        <v>0</v>
      </c>
    </row>
    <row r="17" spans="1:16" ht="15.75" thickBot="1">
      <c r="A17" s="128">
        <v>3</v>
      </c>
      <c r="B17" s="128"/>
      <c r="C17" s="128" t="s">
        <v>22</v>
      </c>
      <c r="D17" s="32" t="s">
        <v>120</v>
      </c>
      <c r="E17" s="31">
        <v>6800</v>
      </c>
      <c r="F17" s="115"/>
      <c r="G17" s="111">
        <f>E17*F17</f>
        <v>0</v>
      </c>
      <c r="H17" s="72">
        <v>6</v>
      </c>
      <c r="I17" s="72" t="s">
        <v>25</v>
      </c>
      <c r="J17" s="72">
        <v>370</v>
      </c>
      <c r="K17" s="72">
        <v>330</v>
      </c>
      <c r="L17" s="72">
        <v>560</v>
      </c>
      <c r="M17" s="73">
        <f t="shared" si="0"/>
        <v>6.8376000000000006E-2</v>
      </c>
      <c r="N17" s="73">
        <v>7.8</v>
      </c>
      <c r="O17" s="73">
        <f>N17*F38</f>
        <v>0</v>
      </c>
      <c r="P17" s="73">
        <f>M17*F38</f>
        <v>0</v>
      </c>
    </row>
    <row r="18" spans="1:16" ht="15.75" thickBot="1">
      <c r="A18" s="129"/>
      <c r="B18" s="129"/>
      <c r="C18" s="129"/>
      <c r="D18" s="23" t="s">
        <v>121</v>
      </c>
      <c r="E18" s="19">
        <f>E17-E17*I3</f>
        <v>6596</v>
      </c>
      <c r="F18" s="116"/>
      <c r="G18" s="118"/>
      <c r="H18" s="72">
        <v>7</v>
      </c>
      <c r="I18" s="72" t="s">
        <v>190</v>
      </c>
      <c r="J18" s="72">
        <v>400</v>
      </c>
      <c r="K18" s="72">
        <v>420</v>
      </c>
      <c r="L18" s="72">
        <v>500</v>
      </c>
      <c r="M18" s="73">
        <f t="shared" si="0"/>
        <v>8.4000000000000005E-2</v>
      </c>
      <c r="N18" s="73">
        <v>9.4</v>
      </c>
      <c r="O18" s="73">
        <f>N18*F45</f>
        <v>0</v>
      </c>
      <c r="P18" s="73">
        <f>M18*F45</f>
        <v>0</v>
      </c>
    </row>
    <row r="19" spans="1:16" ht="15.75" thickBot="1">
      <c r="A19" s="129"/>
      <c r="B19" s="129"/>
      <c r="C19" s="129"/>
      <c r="D19" s="23" t="s">
        <v>122</v>
      </c>
      <c r="E19" s="19">
        <f>E17-E17*I4</f>
        <v>6324</v>
      </c>
      <c r="F19" s="116"/>
      <c r="G19" s="118"/>
      <c r="H19" s="72">
        <v>8</v>
      </c>
      <c r="I19" s="72" t="s">
        <v>27</v>
      </c>
      <c r="J19" s="72">
        <v>390</v>
      </c>
      <c r="K19" s="72">
        <v>420</v>
      </c>
      <c r="L19" s="72">
        <v>650</v>
      </c>
      <c r="M19" s="73">
        <f t="shared" si="0"/>
        <v>0.10647000000000001</v>
      </c>
      <c r="N19" s="75">
        <v>11.3</v>
      </c>
      <c r="O19" s="73">
        <f>N19*F52</f>
        <v>0</v>
      </c>
      <c r="P19" s="73">
        <f>M19*F52</f>
        <v>0</v>
      </c>
    </row>
    <row r="20" spans="1:16" ht="15.75" thickBot="1">
      <c r="A20" s="129"/>
      <c r="B20" s="129"/>
      <c r="C20" s="129"/>
      <c r="D20" s="23" t="s">
        <v>123</v>
      </c>
      <c r="E20" s="19">
        <f>E17-E17*I5</f>
        <v>6120</v>
      </c>
      <c r="F20" s="116"/>
      <c r="G20" s="118"/>
      <c r="H20" s="133" t="s">
        <v>204</v>
      </c>
      <c r="I20" s="134"/>
      <c r="J20" s="134"/>
      <c r="K20" s="134"/>
      <c r="L20" s="134"/>
      <c r="M20" s="68"/>
      <c r="N20" s="72" t="s">
        <v>203</v>
      </c>
      <c r="O20" s="73">
        <f>SUM(O12:O19)</f>
        <v>0</v>
      </c>
      <c r="P20" s="73">
        <f>SUM(P12:P19)</f>
        <v>0</v>
      </c>
    </row>
    <row r="21" spans="1:16" ht="15.75" thickBot="1">
      <c r="A21" s="129"/>
      <c r="B21" s="129"/>
      <c r="C21" s="129"/>
      <c r="D21" s="23" t="s">
        <v>124</v>
      </c>
      <c r="E21" s="19">
        <f>E17-E17*I6</f>
        <v>5916</v>
      </c>
      <c r="F21" s="116"/>
      <c r="G21" s="118"/>
      <c r="H21" s="72" t="s">
        <v>9</v>
      </c>
      <c r="I21" s="72" t="s">
        <v>1</v>
      </c>
      <c r="J21" s="72" t="s">
        <v>69</v>
      </c>
      <c r="K21" s="72" t="s">
        <v>70</v>
      </c>
      <c r="L21" s="72" t="s">
        <v>71</v>
      </c>
      <c r="M21" s="72" t="s">
        <v>171</v>
      </c>
    </row>
    <row r="22" spans="1:16" ht="15.75" thickBot="1">
      <c r="A22" s="129"/>
      <c r="B22" s="129"/>
      <c r="C22" s="129"/>
      <c r="D22" s="23" t="s">
        <v>128</v>
      </c>
      <c r="E22" s="19">
        <f>E17-E17*I7</f>
        <v>5780</v>
      </c>
      <c r="F22" s="116"/>
      <c r="G22" s="118"/>
      <c r="H22" s="72">
        <v>1</v>
      </c>
      <c r="I22" s="72" t="s">
        <v>20</v>
      </c>
      <c r="J22" s="72" t="s">
        <v>192</v>
      </c>
      <c r="K22" s="72" t="s">
        <v>192</v>
      </c>
      <c r="L22" s="72" t="s">
        <v>173</v>
      </c>
      <c r="M22" s="73">
        <v>4.0999999999999996</v>
      </c>
    </row>
    <row r="23" spans="1:16" ht="15.75" thickBot="1">
      <c r="A23" s="130"/>
      <c r="B23" s="130"/>
      <c r="C23" s="130"/>
      <c r="D23" s="23" t="s">
        <v>129</v>
      </c>
      <c r="E23" s="19">
        <f>E17-E17*I8</f>
        <v>5644</v>
      </c>
      <c r="F23" s="117"/>
      <c r="G23" s="112"/>
      <c r="H23" s="72">
        <v>2</v>
      </c>
      <c r="I23" s="72" t="s">
        <v>21</v>
      </c>
      <c r="J23" s="72" t="s">
        <v>192</v>
      </c>
      <c r="K23" s="72" t="s">
        <v>192</v>
      </c>
      <c r="L23" s="72" t="s">
        <v>193</v>
      </c>
      <c r="M23" s="73">
        <v>4.5</v>
      </c>
    </row>
    <row r="24" spans="1:16" ht="15.75" thickBot="1">
      <c r="A24" s="128">
        <v>4</v>
      </c>
      <c r="B24" s="128"/>
      <c r="C24" s="128" t="s">
        <v>23</v>
      </c>
      <c r="D24" s="32" t="s">
        <v>120</v>
      </c>
      <c r="E24" s="31">
        <v>7600</v>
      </c>
      <c r="F24" s="115"/>
      <c r="G24" s="111">
        <f>E24*F24</f>
        <v>0</v>
      </c>
      <c r="H24" s="72">
        <v>3</v>
      </c>
      <c r="I24" s="72" t="s">
        <v>22</v>
      </c>
      <c r="J24" s="72" t="s">
        <v>192</v>
      </c>
      <c r="K24" s="72" t="s">
        <v>192</v>
      </c>
      <c r="L24" s="72" t="s">
        <v>194</v>
      </c>
      <c r="M24" s="73">
        <v>4.9000000000000004</v>
      </c>
    </row>
    <row r="25" spans="1:16" ht="15.75" thickBot="1">
      <c r="A25" s="129"/>
      <c r="B25" s="129"/>
      <c r="C25" s="129"/>
      <c r="D25" s="23" t="s">
        <v>121</v>
      </c>
      <c r="E25" s="19">
        <f>E24-E24*I3</f>
        <v>7372</v>
      </c>
      <c r="F25" s="116"/>
      <c r="G25" s="118"/>
      <c r="H25" s="72">
        <v>4</v>
      </c>
      <c r="I25" s="72" t="s">
        <v>23</v>
      </c>
      <c r="J25" s="72" t="s">
        <v>192</v>
      </c>
      <c r="K25" s="72" t="s">
        <v>192</v>
      </c>
      <c r="L25" s="72" t="s">
        <v>195</v>
      </c>
      <c r="M25" s="73">
        <v>5.6</v>
      </c>
    </row>
    <row r="26" spans="1:16" ht="15.75" thickBot="1">
      <c r="A26" s="129"/>
      <c r="B26" s="129"/>
      <c r="C26" s="129"/>
      <c r="D26" s="23" t="s">
        <v>122</v>
      </c>
      <c r="E26" s="19">
        <f>E24-E24*I4</f>
        <v>7068</v>
      </c>
      <c r="F26" s="116"/>
      <c r="G26" s="118"/>
      <c r="H26" s="72">
        <v>5</v>
      </c>
      <c r="I26" s="72" t="s">
        <v>24</v>
      </c>
      <c r="J26" s="72" t="s">
        <v>196</v>
      </c>
      <c r="K26" s="72" t="s">
        <v>192</v>
      </c>
      <c r="L26" s="72" t="s">
        <v>195</v>
      </c>
      <c r="M26" s="73">
        <v>6.1</v>
      </c>
    </row>
    <row r="27" spans="1:16" ht="15.75" thickBot="1">
      <c r="A27" s="129"/>
      <c r="B27" s="129"/>
      <c r="C27" s="129"/>
      <c r="D27" s="23" t="s">
        <v>123</v>
      </c>
      <c r="E27" s="19">
        <f>E24-E24*I5</f>
        <v>6840</v>
      </c>
      <c r="F27" s="116"/>
      <c r="G27" s="118"/>
      <c r="H27" s="72">
        <v>6</v>
      </c>
      <c r="I27" s="72" t="s">
        <v>25</v>
      </c>
      <c r="J27" s="72" t="s">
        <v>196</v>
      </c>
      <c r="K27" s="72" t="s">
        <v>192</v>
      </c>
      <c r="L27" s="72" t="s">
        <v>177</v>
      </c>
      <c r="M27" s="73">
        <v>7.2</v>
      </c>
    </row>
    <row r="28" spans="1:16" ht="15.75" thickBot="1">
      <c r="A28" s="129"/>
      <c r="B28" s="129"/>
      <c r="C28" s="129"/>
      <c r="D28" s="23" t="s">
        <v>124</v>
      </c>
      <c r="E28" s="19">
        <f>E24-E24*I6</f>
        <v>6612</v>
      </c>
      <c r="F28" s="116"/>
      <c r="G28" s="118"/>
      <c r="H28" s="72">
        <v>7</v>
      </c>
      <c r="I28" s="72" t="s">
        <v>190</v>
      </c>
      <c r="J28" s="72" t="s">
        <v>197</v>
      </c>
      <c r="K28" s="72" t="s">
        <v>198</v>
      </c>
      <c r="L28" s="72" t="s">
        <v>199</v>
      </c>
      <c r="M28" s="73">
        <v>8.6999999999999993</v>
      </c>
    </row>
    <row r="29" spans="1:16" ht="15.75" thickBot="1">
      <c r="A29" s="129"/>
      <c r="B29" s="129"/>
      <c r="C29" s="129"/>
      <c r="D29" s="23" t="s">
        <v>128</v>
      </c>
      <c r="E29" s="19">
        <f>E24-E24*I7</f>
        <v>6460</v>
      </c>
      <c r="F29" s="116"/>
      <c r="G29" s="118"/>
      <c r="H29" s="72">
        <v>8</v>
      </c>
      <c r="I29" s="72" t="s">
        <v>27</v>
      </c>
      <c r="J29" s="72" t="s">
        <v>197</v>
      </c>
      <c r="K29" s="72" t="s">
        <v>198</v>
      </c>
      <c r="L29" s="72" t="s">
        <v>200</v>
      </c>
      <c r="M29" s="73">
        <v>10.53</v>
      </c>
    </row>
    <row r="30" spans="1:16" ht="15.75" thickBot="1">
      <c r="A30" s="130"/>
      <c r="B30" s="130"/>
      <c r="C30" s="130"/>
      <c r="D30" s="23" t="s">
        <v>129</v>
      </c>
      <c r="E30" s="19">
        <f>E24-E24*I8</f>
        <v>6308</v>
      </c>
      <c r="F30" s="117"/>
      <c r="G30" s="112"/>
      <c r="H30" s="12"/>
      <c r="I30" s="12"/>
    </row>
    <row r="31" spans="1:16" ht="15.75" thickBot="1">
      <c r="A31" s="128">
        <v>5</v>
      </c>
      <c r="B31" s="128"/>
      <c r="C31" s="128" t="s">
        <v>24</v>
      </c>
      <c r="D31" s="32" t="s">
        <v>120</v>
      </c>
      <c r="E31" s="31">
        <v>7900</v>
      </c>
      <c r="F31" s="115"/>
      <c r="G31" s="111">
        <f>E31*F31</f>
        <v>0</v>
      </c>
      <c r="H31" s="12"/>
      <c r="I31" s="12"/>
    </row>
    <row r="32" spans="1:16" ht="15.75" thickBot="1">
      <c r="A32" s="129"/>
      <c r="B32" s="129"/>
      <c r="C32" s="129"/>
      <c r="D32" s="23" t="s">
        <v>121</v>
      </c>
      <c r="E32" s="19">
        <f>E31-E31*I3</f>
        <v>7663</v>
      </c>
      <c r="F32" s="116"/>
      <c r="G32" s="118"/>
      <c r="H32" s="12"/>
      <c r="I32" s="12"/>
    </row>
    <row r="33" spans="1:9" ht="15.75" thickBot="1">
      <c r="A33" s="129"/>
      <c r="B33" s="129"/>
      <c r="C33" s="129"/>
      <c r="D33" s="23" t="s">
        <v>122</v>
      </c>
      <c r="E33" s="19">
        <f>E31-E31*I4</f>
        <v>7347</v>
      </c>
      <c r="F33" s="116"/>
      <c r="G33" s="118"/>
      <c r="H33" s="12"/>
      <c r="I33" s="12"/>
    </row>
    <row r="34" spans="1:9" ht="15.75" thickBot="1">
      <c r="A34" s="129"/>
      <c r="B34" s="129"/>
      <c r="C34" s="129"/>
      <c r="D34" s="23" t="s">
        <v>123</v>
      </c>
      <c r="E34" s="19">
        <f>E31-E31*I5</f>
        <v>7110</v>
      </c>
      <c r="F34" s="116"/>
      <c r="G34" s="118"/>
      <c r="H34" s="12"/>
      <c r="I34" s="12"/>
    </row>
    <row r="35" spans="1:9" ht="15.75" thickBot="1">
      <c r="A35" s="129"/>
      <c r="B35" s="129"/>
      <c r="C35" s="129"/>
      <c r="D35" s="23" t="s">
        <v>124</v>
      </c>
      <c r="E35" s="19">
        <f>E31-E31*I6</f>
        <v>6873</v>
      </c>
      <c r="F35" s="116"/>
      <c r="G35" s="118"/>
      <c r="H35" s="12"/>
      <c r="I35" s="12"/>
    </row>
    <row r="36" spans="1:9" ht="15.75" thickBot="1">
      <c r="A36" s="129"/>
      <c r="B36" s="129"/>
      <c r="C36" s="129"/>
      <c r="D36" s="23" t="s">
        <v>128</v>
      </c>
      <c r="E36" s="19">
        <f>E31-E31*I7</f>
        <v>6715</v>
      </c>
      <c r="F36" s="116"/>
      <c r="G36" s="118"/>
      <c r="H36" s="12"/>
      <c r="I36" s="12"/>
    </row>
    <row r="37" spans="1:9" ht="15.75" thickBot="1">
      <c r="A37" s="130"/>
      <c r="B37" s="130"/>
      <c r="C37" s="130"/>
      <c r="D37" s="23" t="s">
        <v>129</v>
      </c>
      <c r="E37" s="19">
        <f>E31-E31*I8</f>
        <v>6557</v>
      </c>
      <c r="F37" s="117"/>
      <c r="G37" s="112"/>
      <c r="H37" s="12"/>
      <c r="I37" s="12"/>
    </row>
    <row r="38" spans="1:9" ht="15.75" thickBot="1">
      <c r="A38" s="128">
        <v>6</v>
      </c>
      <c r="B38" s="128"/>
      <c r="C38" s="128" t="s">
        <v>25</v>
      </c>
      <c r="D38" s="32" t="s">
        <v>120</v>
      </c>
      <c r="E38" s="31">
        <v>8100</v>
      </c>
      <c r="F38" s="115"/>
      <c r="G38" s="111">
        <f>E38*F38</f>
        <v>0</v>
      </c>
      <c r="H38" s="12"/>
      <c r="I38" s="12"/>
    </row>
    <row r="39" spans="1:9" ht="15.75" thickBot="1">
      <c r="A39" s="129"/>
      <c r="B39" s="129"/>
      <c r="C39" s="129"/>
      <c r="D39" s="23" t="s">
        <v>121</v>
      </c>
      <c r="E39" s="19">
        <f>E38-E38*I3</f>
        <v>7857</v>
      </c>
      <c r="F39" s="116"/>
      <c r="G39" s="118"/>
      <c r="H39" s="12"/>
      <c r="I39" s="12"/>
    </row>
    <row r="40" spans="1:9" ht="15.75" thickBot="1">
      <c r="A40" s="129"/>
      <c r="B40" s="129"/>
      <c r="C40" s="129"/>
      <c r="D40" s="23" t="s">
        <v>122</v>
      </c>
      <c r="E40" s="19">
        <f>E38-E38*I4</f>
        <v>7533</v>
      </c>
      <c r="F40" s="116"/>
      <c r="G40" s="118"/>
      <c r="H40" s="12"/>
      <c r="I40" s="12"/>
    </row>
    <row r="41" spans="1:9" ht="15.75" thickBot="1">
      <c r="A41" s="129"/>
      <c r="B41" s="129"/>
      <c r="C41" s="129"/>
      <c r="D41" s="23" t="s">
        <v>123</v>
      </c>
      <c r="E41" s="19">
        <f>E38-E38*I5</f>
        <v>7290</v>
      </c>
      <c r="F41" s="116"/>
      <c r="G41" s="118"/>
      <c r="H41" s="12"/>
      <c r="I41" s="12"/>
    </row>
    <row r="42" spans="1:9" ht="15.75" thickBot="1">
      <c r="A42" s="129"/>
      <c r="B42" s="129"/>
      <c r="C42" s="129"/>
      <c r="D42" s="23" t="s">
        <v>124</v>
      </c>
      <c r="E42" s="19">
        <f>E38-E38*I6</f>
        <v>7047</v>
      </c>
      <c r="F42" s="116"/>
      <c r="G42" s="118"/>
      <c r="H42" s="12"/>
      <c r="I42" s="12"/>
    </row>
    <row r="43" spans="1:9" ht="15.75" thickBot="1">
      <c r="A43" s="129"/>
      <c r="B43" s="129"/>
      <c r="C43" s="129"/>
      <c r="D43" s="23" t="s">
        <v>128</v>
      </c>
      <c r="E43" s="19">
        <f>E38-E38*I7</f>
        <v>6885</v>
      </c>
      <c r="F43" s="116"/>
      <c r="G43" s="118"/>
      <c r="H43" s="12"/>
      <c r="I43" s="12"/>
    </row>
    <row r="44" spans="1:9" ht="15.75" thickBot="1">
      <c r="A44" s="130"/>
      <c r="B44" s="130"/>
      <c r="C44" s="130"/>
      <c r="D44" s="23" t="s">
        <v>129</v>
      </c>
      <c r="E44" s="19">
        <f>E38-E38*I8</f>
        <v>6723</v>
      </c>
      <c r="F44" s="117"/>
      <c r="G44" s="112"/>
      <c r="H44" s="12"/>
      <c r="I44" s="12"/>
    </row>
    <row r="45" spans="1:9" ht="15.75" thickBot="1">
      <c r="A45" s="128">
        <v>7</v>
      </c>
      <c r="B45" s="128"/>
      <c r="C45" s="128" t="s">
        <v>26</v>
      </c>
      <c r="D45" s="32" t="s">
        <v>120</v>
      </c>
      <c r="E45" s="31">
        <v>8700</v>
      </c>
      <c r="F45" s="115"/>
      <c r="G45" s="111">
        <f>E45*F45</f>
        <v>0</v>
      </c>
      <c r="H45" s="12"/>
      <c r="I45" s="12"/>
    </row>
    <row r="46" spans="1:9" ht="15.75" thickBot="1">
      <c r="A46" s="129"/>
      <c r="B46" s="129"/>
      <c r="C46" s="129"/>
      <c r="D46" s="23" t="s">
        <v>121</v>
      </c>
      <c r="E46" s="19">
        <f>E45-E45*I3</f>
        <v>8439</v>
      </c>
      <c r="F46" s="116"/>
      <c r="G46" s="118"/>
      <c r="H46" s="12"/>
      <c r="I46" s="12"/>
    </row>
    <row r="47" spans="1:9" ht="15.75" thickBot="1">
      <c r="A47" s="129"/>
      <c r="B47" s="129"/>
      <c r="C47" s="129"/>
      <c r="D47" s="23" t="s">
        <v>122</v>
      </c>
      <c r="E47" s="19">
        <f>E45-E45*I4</f>
        <v>8091</v>
      </c>
      <c r="F47" s="116"/>
      <c r="G47" s="118"/>
      <c r="H47" s="12"/>
      <c r="I47" s="12"/>
    </row>
    <row r="48" spans="1:9" ht="15.75" thickBot="1">
      <c r="A48" s="129"/>
      <c r="B48" s="129"/>
      <c r="C48" s="129"/>
      <c r="D48" s="23" t="s">
        <v>123</v>
      </c>
      <c r="E48" s="19">
        <f>E45-E45*I5</f>
        <v>7830</v>
      </c>
      <c r="F48" s="116"/>
      <c r="G48" s="118"/>
      <c r="H48" s="12"/>
      <c r="I48" s="12"/>
    </row>
    <row r="49" spans="1:9" ht="15.75" thickBot="1">
      <c r="A49" s="129"/>
      <c r="B49" s="129"/>
      <c r="C49" s="129"/>
      <c r="D49" s="23" t="s">
        <v>124</v>
      </c>
      <c r="E49" s="19">
        <f>E45-E45*I6</f>
        <v>7569</v>
      </c>
      <c r="F49" s="116"/>
      <c r="G49" s="118"/>
      <c r="H49" s="12"/>
      <c r="I49" s="12"/>
    </row>
    <row r="50" spans="1:9" ht="15.75" thickBot="1">
      <c r="A50" s="129"/>
      <c r="B50" s="129"/>
      <c r="C50" s="129"/>
      <c r="D50" s="23" t="s">
        <v>128</v>
      </c>
      <c r="E50" s="19">
        <f>E45-E45*I7</f>
        <v>7395</v>
      </c>
      <c r="F50" s="116"/>
      <c r="G50" s="118"/>
      <c r="H50" s="12"/>
      <c r="I50" s="12"/>
    </row>
    <row r="51" spans="1:9" ht="15.75" thickBot="1">
      <c r="A51" s="130"/>
      <c r="B51" s="130"/>
      <c r="C51" s="130"/>
      <c r="D51" s="23" t="s">
        <v>129</v>
      </c>
      <c r="E51" s="19">
        <f>E45-E45*I8</f>
        <v>7221</v>
      </c>
      <c r="F51" s="117"/>
      <c r="G51" s="112"/>
      <c r="H51" s="12"/>
      <c r="I51" s="12"/>
    </row>
    <row r="52" spans="1:9" ht="15.75" thickBot="1">
      <c r="A52" s="128">
        <v>8</v>
      </c>
      <c r="B52" s="128"/>
      <c r="C52" s="128" t="s">
        <v>27</v>
      </c>
      <c r="D52" s="32" t="s">
        <v>120</v>
      </c>
      <c r="E52" s="31">
        <v>9700</v>
      </c>
      <c r="F52" s="115"/>
      <c r="G52" s="135">
        <f>E52*F52</f>
        <v>0</v>
      </c>
      <c r="H52" s="12"/>
      <c r="I52" s="12"/>
    </row>
    <row r="53" spans="1:9" ht="15.75" thickBot="1">
      <c r="A53" s="129"/>
      <c r="B53" s="129"/>
      <c r="C53" s="129"/>
      <c r="D53" s="23" t="s">
        <v>121</v>
      </c>
      <c r="E53" s="19">
        <f>E52-E52*I3</f>
        <v>9409</v>
      </c>
      <c r="F53" s="116"/>
      <c r="G53" s="136"/>
      <c r="H53" s="12"/>
      <c r="I53" s="12"/>
    </row>
    <row r="54" spans="1:9" ht="15.75" thickBot="1">
      <c r="A54" s="129"/>
      <c r="B54" s="129"/>
      <c r="C54" s="129"/>
      <c r="D54" s="23" t="s">
        <v>122</v>
      </c>
      <c r="E54" s="19">
        <f>E52-E52*I4</f>
        <v>9021</v>
      </c>
      <c r="F54" s="116"/>
      <c r="G54" s="136"/>
      <c r="H54" s="12"/>
      <c r="I54" s="12"/>
    </row>
    <row r="55" spans="1:9" ht="15.75" thickBot="1">
      <c r="A55" s="129"/>
      <c r="B55" s="129"/>
      <c r="C55" s="129"/>
      <c r="D55" s="23" t="s">
        <v>123</v>
      </c>
      <c r="E55" s="19">
        <f>E52-E52*I5</f>
        <v>8730</v>
      </c>
      <c r="F55" s="116"/>
      <c r="G55" s="136"/>
      <c r="H55" s="12"/>
      <c r="I55" s="12"/>
    </row>
    <row r="56" spans="1:9" ht="15.75" thickBot="1">
      <c r="A56" s="129"/>
      <c r="B56" s="129"/>
      <c r="C56" s="129"/>
      <c r="D56" s="23" t="s">
        <v>124</v>
      </c>
      <c r="E56" s="19">
        <f>E52-E52*I6</f>
        <v>8439</v>
      </c>
      <c r="F56" s="116"/>
      <c r="G56" s="136"/>
      <c r="H56" s="12"/>
      <c r="I56" s="12"/>
    </row>
    <row r="57" spans="1:9" ht="15.75" thickBot="1">
      <c r="A57" s="129"/>
      <c r="B57" s="129"/>
      <c r="C57" s="129"/>
      <c r="D57" s="23" t="s">
        <v>128</v>
      </c>
      <c r="E57" s="19">
        <f>E52-E52*I7</f>
        <v>8245</v>
      </c>
      <c r="F57" s="116"/>
      <c r="G57" s="136"/>
      <c r="H57" s="12"/>
      <c r="I57" s="12"/>
    </row>
    <row r="58" spans="1:9" ht="15.75" thickBot="1">
      <c r="A58" s="130"/>
      <c r="B58" s="130"/>
      <c r="C58" s="130"/>
      <c r="D58" s="23" t="s">
        <v>129</v>
      </c>
      <c r="E58" s="19">
        <f>E52-E52*I8</f>
        <v>8051</v>
      </c>
      <c r="F58" s="117"/>
      <c r="G58" s="137"/>
      <c r="H58" s="12"/>
      <c r="I58" s="12"/>
    </row>
    <row r="59" spans="1:9">
      <c r="A59" s="2"/>
      <c r="B59" s="2"/>
      <c r="C59" s="2"/>
      <c r="D59" s="3"/>
      <c r="E59" s="4"/>
    </row>
    <row r="60" spans="1:9">
      <c r="A60" s="2"/>
      <c r="B60" s="2"/>
      <c r="C60" s="2"/>
      <c r="D60" s="3"/>
      <c r="E60" s="4"/>
    </row>
    <row r="61" spans="1:9">
      <c r="A61" s="2"/>
      <c r="B61" s="2"/>
      <c r="C61" s="2"/>
      <c r="D61" s="3"/>
      <c r="E61" s="4"/>
    </row>
    <row r="62" spans="1:9">
      <c r="A62" s="5"/>
      <c r="B62" s="5"/>
      <c r="C62" s="5"/>
      <c r="D62" s="5"/>
      <c r="E62" s="5"/>
    </row>
    <row r="63" spans="1:9" ht="33.75" customHeight="1"/>
    <row r="89" ht="34.5" customHeight="1"/>
    <row r="96" ht="37.5" customHeight="1"/>
  </sheetData>
  <mergeCells count="43">
    <mergeCell ref="A52:A58"/>
    <mergeCell ref="A45:A51"/>
    <mergeCell ref="A38:A44"/>
    <mergeCell ref="A31:A37"/>
    <mergeCell ref="B31:B37"/>
    <mergeCell ref="B38:B44"/>
    <mergeCell ref="B45:B51"/>
    <mergeCell ref="B52:B58"/>
    <mergeCell ref="C31:C37"/>
    <mergeCell ref="C38:C44"/>
    <mergeCell ref="C45:C51"/>
    <mergeCell ref="C52:C58"/>
    <mergeCell ref="B3:B9"/>
    <mergeCell ref="B10:B16"/>
    <mergeCell ref="B17:B23"/>
    <mergeCell ref="B24:B30"/>
    <mergeCell ref="A1:E1"/>
    <mergeCell ref="C3:C9"/>
    <mergeCell ref="C10:C16"/>
    <mergeCell ref="C17:C23"/>
    <mergeCell ref="C24:C30"/>
    <mergeCell ref="A24:A30"/>
    <mergeCell ref="A17:A23"/>
    <mergeCell ref="A10:A16"/>
    <mergeCell ref="A3:A9"/>
    <mergeCell ref="F3:F9"/>
    <mergeCell ref="G3:G9"/>
    <mergeCell ref="F10:F16"/>
    <mergeCell ref="G10:G16"/>
    <mergeCell ref="F17:F23"/>
    <mergeCell ref="G17:G23"/>
    <mergeCell ref="H10:N10"/>
    <mergeCell ref="H20:L20"/>
    <mergeCell ref="F45:F51"/>
    <mergeCell ref="G45:G51"/>
    <mergeCell ref="F52:F58"/>
    <mergeCell ref="G52:G58"/>
    <mergeCell ref="F24:F30"/>
    <mergeCell ref="G24:G30"/>
    <mergeCell ref="F31:F37"/>
    <mergeCell ref="G31:G37"/>
    <mergeCell ref="F38:F44"/>
    <mergeCell ref="G38:G44"/>
  </mergeCells>
  <pageMargins left="0.7" right="0.7" top="0.75" bottom="0.75" header="0.3" footer="0.3"/>
  <pageSetup paperSize="9" orientation="portrait" horizontalDpi="180" verticalDpi="180" r:id="rId1"/>
  <rowBreaks count="1" manualBreakCount="1">
    <brk id="44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P58"/>
  <sheetViews>
    <sheetView workbookViewId="0">
      <selection activeCell="F3" sqref="F3:F9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8.28515625" customWidth="1"/>
    <col min="9" max="9" width="30.140625" bestFit="1" customWidth="1"/>
    <col min="10" max="10" width="11.140625" bestFit="1" customWidth="1"/>
    <col min="11" max="11" width="14.140625" bestFit="1" customWidth="1"/>
    <col min="12" max="12" width="13.140625" bestFit="1" customWidth="1"/>
    <col min="13" max="13" width="19.140625" bestFit="1" customWidth="1"/>
    <col min="15" max="15" width="12.42578125" bestFit="1" customWidth="1"/>
    <col min="16" max="16" width="15" bestFit="1" customWidth="1"/>
  </cols>
  <sheetData>
    <row r="1" spans="1:16" ht="19.5" customHeight="1" thickBot="1">
      <c r="A1" s="123" t="s">
        <v>29</v>
      </c>
      <c r="B1" s="123"/>
      <c r="C1" s="124"/>
      <c r="D1" s="124"/>
      <c r="E1" s="124"/>
      <c r="F1" s="12"/>
      <c r="G1" s="12"/>
      <c r="H1" s="12"/>
      <c r="I1" s="12"/>
    </row>
    <row r="2" spans="1:16" ht="15.75" thickBot="1">
      <c r="A2" s="21" t="s">
        <v>9</v>
      </c>
      <c r="B2" s="21" t="s">
        <v>155</v>
      </c>
      <c r="C2" s="21" t="s">
        <v>1</v>
      </c>
      <c r="D2" s="22" t="s">
        <v>118</v>
      </c>
      <c r="E2" s="21" t="s">
        <v>156</v>
      </c>
      <c r="F2" s="49" t="s">
        <v>93</v>
      </c>
      <c r="G2" s="52" t="s">
        <v>126</v>
      </c>
      <c r="H2" s="37" t="s">
        <v>126</v>
      </c>
      <c r="I2" s="37" t="s">
        <v>127</v>
      </c>
      <c r="J2" s="49" t="s">
        <v>160</v>
      </c>
      <c r="K2" s="52" t="s">
        <v>161</v>
      </c>
      <c r="L2" s="99" t="s">
        <v>127</v>
      </c>
      <c r="M2" s="52" t="s">
        <v>232</v>
      </c>
    </row>
    <row r="3" spans="1:16" ht="15.75" thickBot="1">
      <c r="A3" s="128">
        <v>1</v>
      </c>
      <c r="B3" s="128"/>
      <c r="C3" s="128" t="s">
        <v>30</v>
      </c>
      <c r="D3" s="32" t="s">
        <v>120</v>
      </c>
      <c r="E3" s="31">
        <v>6400</v>
      </c>
      <c r="F3" s="115"/>
      <c r="G3" s="111">
        <f>E3*F3</f>
        <v>0</v>
      </c>
      <c r="H3" s="47" t="s">
        <v>121</v>
      </c>
      <c r="I3" s="38">
        <v>0.03</v>
      </c>
      <c r="J3" s="50">
        <f>F3+F10+F17+F24+F31+F38+F45+F52</f>
        <v>0</v>
      </c>
      <c r="K3" s="53">
        <f>G3+G10+G17+G24+G31+G38+G45+G52</f>
        <v>0</v>
      </c>
      <c r="L3" s="100"/>
      <c r="M3" s="53">
        <f>K3-K3*L3</f>
        <v>0</v>
      </c>
    </row>
    <row r="4" spans="1:16" ht="15.75" thickBot="1">
      <c r="A4" s="129"/>
      <c r="B4" s="129"/>
      <c r="C4" s="129"/>
      <c r="D4" s="23" t="s">
        <v>121</v>
      </c>
      <c r="E4" s="19">
        <f>E3-E3*I3</f>
        <v>6208</v>
      </c>
      <c r="F4" s="116"/>
      <c r="G4" s="118"/>
      <c r="H4" s="47" t="s">
        <v>122</v>
      </c>
      <c r="I4" s="38">
        <v>7.0000000000000007E-2</v>
      </c>
    </row>
    <row r="5" spans="1:16" ht="15.75" thickBot="1">
      <c r="A5" s="129"/>
      <c r="B5" s="129"/>
      <c r="C5" s="129"/>
      <c r="D5" s="23" t="s">
        <v>130</v>
      </c>
      <c r="E5" s="19">
        <f>E3-E3*I4</f>
        <v>5952</v>
      </c>
      <c r="F5" s="116"/>
      <c r="G5" s="118"/>
      <c r="H5" s="47" t="s">
        <v>123</v>
      </c>
      <c r="I5" s="38">
        <v>0.1</v>
      </c>
    </row>
    <row r="6" spans="1:16" ht="15.75" thickBot="1">
      <c r="A6" s="129"/>
      <c r="B6" s="129"/>
      <c r="C6" s="129"/>
      <c r="D6" s="23" t="s">
        <v>123</v>
      </c>
      <c r="E6" s="19">
        <f>E3-E3*I5</f>
        <v>5760</v>
      </c>
      <c r="F6" s="116"/>
      <c r="G6" s="118"/>
      <c r="H6" s="47" t="s">
        <v>124</v>
      </c>
      <c r="I6" s="38">
        <v>0.13</v>
      </c>
    </row>
    <row r="7" spans="1:16" ht="16.5" customHeight="1" thickBot="1">
      <c r="A7" s="129"/>
      <c r="B7" s="129"/>
      <c r="C7" s="129"/>
      <c r="D7" s="23" t="s">
        <v>124</v>
      </c>
      <c r="E7" s="19">
        <f>E3-E3*I6</f>
        <v>5568</v>
      </c>
      <c r="F7" s="116"/>
      <c r="G7" s="118"/>
      <c r="H7" s="47" t="s">
        <v>128</v>
      </c>
      <c r="I7" s="38">
        <v>0.15</v>
      </c>
    </row>
    <row r="8" spans="1:16" ht="15.75" thickBot="1">
      <c r="A8" s="129"/>
      <c r="B8" s="129"/>
      <c r="C8" s="129"/>
      <c r="D8" s="23" t="s">
        <v>128</v>
      </c>
      <c r="E8" s="19">
        <f>E3-E3*I7</f>
        <v>5440</v>
      </c>
      <c r="F8" s="116"/>
      <c r="G8" s="118"/>
      <c r="H8" s="48" t="s">
        <v>129</v>
      </c>
      <c r="I8" s="40">
        <v>0.17</v>
      </c>
    </row>
    <row r="9" spans="1:16" ht="15.75" thickBot="1">
      <c r="A9" s="130"/>
      <c r="B9" s="130"/>
      <c r="C9" s="130"/>
      <c r="D9" s="23" t="s">
        <v>129</v>
      </c>
      <c r="E9" s="19">
        <f>E3-E3*I8</f>
        <v>5312</v>
      </c>
      <c r="F9" s="117"/>
      <c r="G9" s="112"/>
      <c r="H9" s="12"/>
      <c r="I9" s="14"/>
      <c r="J9" s="15"/>
    </row>
    <row r="10" spans="1:16" ht="15.75" thickBot="1">
      <c r="A10" s="128">
        <v>2</v>
      </c>
      <c r="B10" s="128"/>
      <c r="C10" s="128" t="s">
        <v>31</v>
      </c>
      <c r="D10" s="32" t="s">
        <v>120</v>
      </c>
      <c r="E10" s="31">
        <v>7500</v>
      </c>
      <c r="F10" s="115"/>
      <c r="G10" s="111">
        <f>E10*F10</f>
        <v>0</v>
      </c>
      <c r="H10" s="131" t="s">
        <v>201</v>
      </c>
      <c r="I10" s="138"/>
      <c r="J10" s="138"/>
      <c r="K10" s="138"/>
      <c r="L10" s="138"/>
      <c r="M10" s="138"/>
      <c r="N10" s="138"/>
      <c r="O10" s="12"/>
      <c r="P10" s="12"/>
    </row>
    <row r="11" spans="1:16" ht="15.75" thickBot="1">
      <c r="A11" s="129"/>
      <c r="B11" s="129"/>
      <c r="C11" s="129"/>
      <c r="D11" s="23" t="s">
        <v>121</v>
      </c>
      <c r="E11" s="19">
        <f>E10-E10*I3</f>
        <v>7275</v>
      </c>
      <c r="F11" s="116"/>
      <c r="G11" s="118"/>
      <c r="H11" s="72" t="s">
        <v>9</v>
      </c>
      <c r="I11" s="72" t="s">
        <v>1</v>
      </c>
      <c r="J11" s="72" t="s">
        <v>69</v>
      </c>
      <c r="K11" s="72" t="s">
        <v>70</v>
      </c>
      <c r="L11" s="72" t="s">
        <v>71</v>
      </c>
      <c r="M11" s="72" t="s">
        <v>167</v>
      </c>
      <c r="N11" s="72" t="s">
        <v>171</v>
      </c>
      <c r="O11" s="72" t="s">
        <v>202</v>
      </c>
      <c r="P11" s="72" t="s">
        <v>189</v>
      </c>
    </row>
    <row r="12" spans="1:16" ht="18" customHeight="1" thickBot="1">
      <c r="A12" s="129"/>
      <c r="B12" s="129"/>
      <c r="C12" s="129"/>
      <c r="D12" s="23" t="s">
        <v>122</v>
      </c>
      <c r="E12" s="19">
        <f>E10-E10*I4</f>
        <v>6975</v>
      </c>
      <c r="F12" s="116"/>
      <c r="G12" s="118"/>
      <c r="H12" s="72">
        <v>1</v>
      </c>
      <c r="I12" s="72" t="s">
        <v>30</v>
      </c>
      <c r="J12" s="72">
        <v>330</v>
      </c>
      <c r="K12" s="72">
        <v>330</v>
      </c>
      <c r="L12" s="72">
        <v>280</v>
      </c>
      <c r="M12" s="73">
        <f t="shared" ref="M12:M19" si="0">J12*K12*L12*0.000000001</f>
        <v>3.0492000000000002E-2</v>
      </c>
      <c r="N12" s="73">
        <v>4.2</v>
      </c>
      <c r="O12" s="73">
        <f>N12*F3</f>
        <v>0</v>
      </c>
      <c r="P12" s="73">
        <f>M12*F3</f>
        <v>0</v>
      </c>
    </row>
    <row r="13" spans="1:16" ht="15.75" thickBot="1">
      <c r="A13" s="129"/>
      <c r="B13" s="129"/>
      <c r="C13" s="129"/>
      <c r="D13" s="23" t="s">
        <v>123</v>
      </c>
      <c r="E13" s="19">
        <f>E10-E10*I5</f>
        <v>6750</v>
      </c>
      <c r="F13" s="116"/>
      <c r="G13" s="118"/>
      <c r="H13" s="72">
        <v>2</v>
      </c>
      <c r="I13" s="72" t="s">
        <v>31</v>
      </c>
      <c r="J13" s="72">
        <v>330</v>
      </c>
      <c r="K13" s="72">
        <v>330</v>
      </c>
      <c r="L13" s="72">
        <v>280</v>
      </c>
      <c r="M13" s="73">
        <f t="shared" si="0"/>
        <v>3.0492000000000002E-2</v>
      </c>
      <c r="N13" s="73">
        <v>4.8</v>
      </c>
      <c r="O13" s="73">
        <f>N13*F10</f>
        <v>0</v>
      </c>
      <c r="P13" s="73">
        <f>M13*F10</f>
        <v>0</v>
      </c>
    </row>
    <row r="14" spans="1:16" ht="15.75" thickBot="1">
      <c r="A14" s="129"/>
      <c r="B14" s="129"/>
      <c r="C14" s="129"/>
      <c r="D14" s="23" t="s">
        <v>124</v>
      </c>
      <c r="E14" s="19">
        <f>E10-E10*I6</f>
        <v>6525</v>
      </c>
      <c r="F14" s="116"/>
      <c r="G14" s="118"/>
      <c r="H14" s="72">
        <v>3</v>
      </c>
      <c r="I14" s="72" t="s">
        <v>32</v>
      </c>
      <c r="J14" s="72">
        <v>330</v>
      </c>
      <c r="K14" s="72">
        <v>330</v>
      </c>
      <c r="L14" s="72">
        <v>330</v>
      </c>
      <c r="M14" s="73">
        <f t="shared" si="0"/>
        <v>3.5937000000000004E-2</v>
      </c>
      <c r="N14" s="73">
        <v>5.2</v>
      </c>
      <c r="O14" s="73">
        <f>N14*F17</f>
        <v>0</v>
      </c>
      <c r="P14" s="73">
        <f>M14*F17</f>
        <v>0</v>
      </c>
    </row>
    <row r="15" spans="1:16" ht="15.75" thickBot="1">
      <c r="A15" s="129"/>
      <c r="B15" s="129"/>
      <c r="C15" s="129"/>
      <c r="D15" s="23" t="s">
        <v>128</v>
      </c>
      <c r="E15" s="19">
        <f>E10-E10*I7</f>
        <v>6375</v>
      </c>
      <c r="F15" s="116"/>
      <c r="G15" s="118"/>
      <c r="H15" s="72">
        <v>4</v>
      </c>
      <c r="I15" s="72" t="s">
        <v>33</v>
      </c>
      <c r="J15" s="72">
        <v>330</v>
      </c>
      <c r="K15" s="72">
        <v>330</v>
      </c>
      <c r="L15" s="72">
        <v>410</v>
      </c>
      <c r="M15" s="73">
        <f t="shared" si="0"/>
        <v>4.4649000000000001E-2</v>
      </c>
      <c r="N15" s="73">
        <v>5.9</v>
      </c>
      <c r="O15" s="73">
        <f>N15*F24</f>
        <v>0</v>
      </c>
      <c r="P15" s="73">
        <f>M15*F24</f>
        <v>0</v>
      </c>
    </row>
    <row r="16" spans="1:16" ht="15.75" thickBot="1">
      <c r="A16" s="130"/>
      <c r="B16" s="130"/>
      <c r="C16" s="130"/>
      <c r="D16" s="23" t="s">
        <v>129</v>
      </c>
      <c r="E16" s="19">
        <f>E10-E10*I8</f>
        <v>6225</v>
      </c>
      <c r="F16" s="117"/>
      <c r="G16" s="112"/>
      <c r="H16" s="72">
        <v>5</v>
      </c>
      <c r="I16" s="72" t="s">
        <v>34</v>
      </c>
      <c r="J16" s="72">
        <v>380</v>
      </c>
      <c r="K16" s="72">
        <v>330</v>
      </c>
      <c r="L16" s="72">
        <v>410</v>
      </c>
      <c r="M16" s="73">
        <f t="shared" si="0"/>
        <v>5.1414000000000001E-2</v>
      </c>
      <c r="N16" s="73">
        <v>6.2</v>
      </c>
      <c r="O16" s="73">
        <f>N16*F31</f>
        <v>0</v>
      </c>
      <c r="P16" s="73">
        <f>M16*F31</f>
        <v>0</v>
      </c>
    </row>
    <row r="17" spans="1:16" ht="17.25" customHeight="1" thickBot="1">
      <c r="A17" s="128">
        <v>3</v>
      </c>
      <c r="B17" s="128"/>
      <c r="C17" s="128" t="s">
        <v>32</v>
      </c>
      <c r="D17" s="32" t="s">
        <v>120</v>
      </c>
      <c r="E17" s="31">
        <v>8500</v>
      </c>
      <c r="F17" s="115"/>
      <c r="G17" s="111">
        <f>E17*F17</f>
        <v>0</v>
      </c>
      <c r="H17" s="72">
        <v>6</v>
      </c>
      <c r="I17" s="72" t="s">
        <v>35</v>
      </c>
      <c r="J17" s="72">
        <v>370</v>
      </c>
      <c r="K17" s="72">
        <v>330</v>
      </c>
      <c r="L17" s="72">
        <v>560</v>
      </c>
      <c r="M17" s="73">
        <f t="shared" si="0"/>
        <v>6.8376000000000006E-2</v>
      </c>
      <c r="N17" s="73">
        <v>7.3</v>
      </c>
      <c r="O17" s="73">
        <f>N17*F38</f>
        <v>0</v>
      </c>
      <c r="P17" s="73">
        <f>M17*F38</f>
        <v>0</v>
      </c>
    </row>
    <row r="18" spans="1:16" ht="15.75" thickBot="1">
      <c r="A18" s="129"/>
      <c r="B18" s="129"/>
      <c r="C18" s="129"/>
      <c r="D18" s="23" t="s">
        <v>121</v>
      </c>
      <c r="E18" s="19">
        <f>E17-E17*I3</f>
        <v>8245</v>
      </c>
      <c r="F18" s="116"/>
      <c r="G18" s="118"/>
      <c r="H18" s="72">
        <v>7</v>
      </c>
      <c r="I18" s="72" t="s">
        <v>191</v>
      </c>
      <c r="J18" s="72">
        <v>400</v>
      </c>
      <c r="K18" s="72">
        <v>420</v>
      </c>
      <c r="L18" s="72">
        <v>500</v>
      </c>
      <c r="M18" s="73">
        <f t="shared" si="0"/>
        <v>8.4000000000000005E-2</v>
      </c>
      <c r="N18" s="73">
        <v>9</v>
      </c>
      <c r="O18" s="73">
        <f>N18*F45</f>
        <v>0</v>
      </c>
      <c r="P18" s="73">
        <f>M18*F45</f>
        <v>0</v>
      </c>
    </row>
    <row r="19" spans="1:16" ht="15.75" thickBot="1">
      <c r="A19" s="129"/>
      <c r="B19" s="129"/>
      <c r="C19" s="129"/>
      <c r="D19" s="23" t="s">
        <v>122</v>
      </c>
      <c r="E19" s="19">
        <f>E17-E17*I4</f>
        <v>7905</v>
      </c>
      <c r="F19" s="116"/>
      <c r="G19" s="118"/>
      <c r="H19" s="72">
        <v>8</v>
      </c>
      <c r="I19" s="72" t="s">
        <v>37</v>
      </c>
      <c r="J19" s="72">
        <v>390</v>
      </c>
      <c r="K19" s="72">
        <v>420</v>
      </c>
      <c r="L19" s="72">
        <v>650</v>
      </c>
      <c r="M19" s="73">
        <f t="shared" si="0"/>
        <v>0.10647000000000001</v>
      </c>
      <c r="N19" s="75">
        <v>10.9</v>
      </c>
      <c r="O19" s="73">
        <f>N19*F52</f>
        <v>0</v>
      </c>
      <c r="P19" s="73">
        <f>M19*F52</f>
        <v>0</v>
      </c>
    </row>
    <row r="20" spans="1:16" ht="15.75" thickBot="1">
      <c r="A20" s="129"/>
      <c r="B20" s="129"/>
      <c r="C20" s="129"/>
      <c r="D20" s="23" t="s">
        <v>123</v>
      </c>
      <c r="E20" s="19">
        <f>E17-E17*I5</f>
        <v>7650</v>
      </c>
      <c r="F20" s="116"/>
      <c r="G20" s="118"/>
      <c r="H20" s="12"/>
      <c r="I20" s="12"/>
      <c r="J20" s="12"/>
      <c r="K20" s="12"/>
      <c r="L20" s="12"/>
      <c r="M20" s="12"/>
      <c r="N20" s="81" t="s">
        <v>203</v>
      </c>
      <c r="O20" s="82">
        <f>SUM(O12:O19)</f>
        <v>0</v>
      </c>
      <c r="P20" s="83">
        <f>SUM(P12:P19)</f>
        <v>0</v>
      </c>
    </row>
    <row r="21" spans="1:16" ht="15.75" thickBot="1">
      <c r="A21" s="129"/>
      <c r="B21" s="129"/>
      <c r="C21" s="129"/>
      <c r="D21" s="23" t="s">
        <v>124</v>
      </c>
      <c r="E21" s="19">
        <f>E17-E17*I6</f>
        <v>7395</v>
      </c>
      <c r="F21" s="116"/>
      <c r="G21" s="118"/>
      <c r="H21" s="68"/>
      <c r="I21" s="76" t="s">
        <v>170</v>
      </c>
      <c r="J21" s="68"/>
      <c r="K21" s="68"/>
      <c r="L21" s="68"/>
      <c r="M21" s="68"/>
      <c r="N21" s="12"/>
      <c r="O21" s="12"/>
      <c r="P21" s="12"/>
    </row>
    <row r="22" spans="1:16" ht="15.75" customHeight="1" thickBot="1">
      <c r="A22" s="129"/>
      <c r="B22" s="129"/>
      <c r="C22" s="129"/>
      <c r="D22" s="23" t="s">
        <v>128</v>
      </c>
      <c r="E22" s="19">
        <f>E17-E17*I7</f>
        <v>7225</v>
      </c>
      <c r="F22" s="116"/>
      <c r="G22" s="118"/>
      <c r="H22" s="72" t="s">
        <v>9</v>
      </c>
      <c r="I22" s="72" t="s">
        <v>1</v>
      </c>
      <c r="J22" s="72" t="s">
        <v>69</v>
      </c>
      <c r="K22" s="72" t="s">
        <v>70</v>
      </c>
      <c r="L22" s="72" t="s">
        <v>71</v>
      </c>
      <c r="M22" s="72" t="s">
        <v>171</v>
      </c>
      <c r="N22" s="12"/>
      <c r="O22" s="12"/>
      <c r="P22" s="12"/>
    </row>
    <row r="23" spans="1:16" ht="15.75" thickBot="1">
      <c r="A23" s="130"/>
      <c r="B23" s="130"/>
      <c r="C23" s="130"/>
      <c r="D23" s="23" t="s">
        <v>129</v>
      </c>
      <c r="E23" s="19">
        <f>E17-E17*I8</f>
        <v>7055</v>
      </c>
      <c r="F23" s="117"/>
      <c r="G23" s="112"/>
      <c r="H23" s="72">
        <v>1</v>
      </c>
      <c r="I23" s="72" t="s">
        <v>30</v>
      </c>
      <c r="J23" s="72" t="s">
        <v>192</v>
      </c>
      <c r="K23" s="72" t="s">
        <v>192</v>
      </c>
      <c r="L23" s="72" t="s">
        <v>173</v>
      </c>
      <c r="M23" s="73">
        <v>3.8</v>
      </c>
      <c r="N23" s="12"/>
      <c r="O23" s="12"/>
      <c r="P23" s="12"/>
    </row>
    <row r="24" spans="1:16" ht="15.75" thickBot="1">
      <c r="A24" s="128">
        <v>4</v>
      </c>
      <c r="B24" s="128"/>
      <c r="C24" s="128" t="s">
        <v>33</v>
      </c>
      <c r="D24" s="32" t="s">
        <v>120</v>
      </c>
      <c r="E24" s="31">
        <v>8950</v>
      </c>
      <c r="F24" s="115"/>
      <c r="G24" s="111">
        <f>E24*F24</f>
        <v>0</v>
      </c>
      <c r="H24" s="72">
        <v>2</v>
      </c>
      <c r="I24" s="72" t="s">
        <v>31</v>
      </c>
      <c r="J24" s="72" t="s">
        <v>192</v>
      </c>
      <c r="K24" s="72" t="s">
        <v>192</v>
      </c>
      <c r="L24" s="72" t="s">
        <v>193</v>
      </c>
      <c r="M24" s="73">
        <v>4.4000000000000004</v>
      </c>
      <c r="N24" s="12"/>
      <c r="O24" s="12"/>
      <c r="P24" s="12"/>
    </row>
    <row r="25" spans="1:16" ht="15.75" thickBot="1">
      <c r="A25" s="129"/>
      <c r="B25" s="129"/>
      <c r="C25" s="129"/>
      <c r="D25" s="23" t="s">
        <v>121</v>
      </c>
      <c r="E25" s="19">
        <f>E24-E24*I3</f>
        <v>8681.5</v>
      </c>
      <c r="F25" s="116"/>
      <c r="G25" s="118"/>
      <c r="H25" s="72">
        <v>3</v>
      </c>
      <c r="I25" s="72" t="s">
        <v>32</v>
      </c>
      <c r="J25" s="72" t="s">
        <v>192</v>
      </c>
      <c r="K25" s="72" t="s">
        <v>192</v>
      </c>
      <c r="L25" s="72" t="s">
        <v>194</v>
      </c>
      <c r="M25" s="73">
        <v>4.7</v>
      </c>
      <c r="N25" s="12"/>
      <c r="O25" s="12"/>
      <c r="P25" s="12"/>
    </row>
    <row r="26" spans="1:16" ht="15.75" thickBot="1">
      <c r="A26" s="129"/>
      <c r="B26" s="129"/>
      <c r="C26" s="129"/>
      <c r="D26" s="23" t="s">
        <v>122</v>
      </c>
      <c r="E26" s="19">
        <f>E24-E24*I4</f>
        <v>8323.5</v>
      </c>
      <c r="F26" s="116"/>
      <c r="G26" s="118"/>
      <c r="H26" s="72">
        <v>4</v>
      </c>
      <c r="I26" s="72" t="s">
        <v>33</v>
      </c>
      <c r="J26" s="72" t="s">
        <v>192</v>
      </c>
      <c r="K26" s="72" t="s">
        <v>192</v>
      </c>
      <c r="L26" s="72" t="s">
        <v>195</v>
      </c>
      <c r="M26" s="73">
        <v>5.4</v>
      </c>
      <c r="N26" s="12"/>
      <c r="O26" s="12"/>
      <c r="P26" s="12"/>
    </row>
    <row r="27" spans="1:16" ht="15.75" thickBot="1">
      <c r="A27" s="129"/>
      <c r="B27" s="129"/>
      <c r="C27" s="129"/>
      <c r="D27" s="23" t="s">
        <v>123</v>
      </c>
      <c r="E27" s="19">
        <f>E24-E24*I5</f>
        <v>8055</v>
      </c>
      <c r="F27" s="116"/>
      <c r="G27" s="118"/>
      <c r="H27" s="72">
        <v>5</v>
      </c>
      <c r="I27" s="72" t="s">
        <v>34</v>
      </c>
      <c r="J27" s="72" t="s">
        <v>196</v>
      </c>
      <c r="K27" s="72" t="s">
        <v>192</v>
      </c>
      <c r="L27" s="72" t="s">
        <v>195</v>
      </c>
      <c r="M27" s="73">
        <v>5.6</v>
      </c>
      <c r="N27" s="12"/>
      <c r="O27" s="12"/>
      <c r="P27" s="12"/>
    </row>
    <row r="28" spans="1:16" ht="15.75" thickBot="1">
      <c r="A28" s="129"/>
      <c r="B28" s="129"/>
      <c r="C28" s="129"/>
      <c r="D28" s="23" t="s">
        <v>124</v>
      </c>
      <c r="E28" s="19">
        <f>E24-E24*I6</f>
        <v>7786.5</v>
      </c>
      <c r="F28" s="116"/>
      <c r="G28" s="118"/>
      <c r="H28" s="72">
        <v>6</v>
      </c>
      <c r="I28" s="72" t="s">
        <v>35</v>
      </c>
      <c r="J28" s="72" t="s">
        <v>196</v>
      </c>
      <c r="K28" s="72" t="s">
        <v>192</v>
      </c>
      <c r="L28" s="72" t="s">
        <v>177</v>
      </c>
      <c r="M28" s="73">
        <v>6.7</v>
      </c>
      <c r="N28" s="12"/>
      <c r="O28" s="12"/>
      <c r="P28" s="12"/>
    </row>
    <row r="29" spans="1:16" ht="15.75" thickBot="1">
      <c r="A29" s="129"/>
      <c r="B29" s="129"/>
      <c r="C29" s="129"/>
      <c r="D29" s="23" t="s">
        <v>128</v>
      </c>
      <c r="E29" s="19">
        <f>E24-E24*I7</f>
        <v>7607.5</v>
      </c>
      <c r="F29" s="116"/>
      <c r="G29" s="118"/>
      <c r="H29" s="72">
        <v>7</v>
      </c>
      <c r="I29" s="72" t="s">
        <v>191</v>
      </c>
      <c r="J29" s="72" t="s">
        <v>197</v>
      </c>
      <c r="K29" s="72" t="s">
        <v>198</v>
      </c>
      <c r="L29" s="72" t="s">
        <v>199</v>
      </c>
      <c r="M29" s="73">
        <v>8.3000000000000007</v>
      </c>
      <c r="N29" s="12"/>
      <c r="O29" s="12"/>
      <c r="P29" s="12"/>
    </row>
    <row r="30" spans="1:16" ht="15.75" thickBot="1">
      <c r="A30" s="130"/>
      <c r="B30" s="130"/>
      <c r="C30" s="130"/>
      <c r="D30" s="23" t="s">
        <v>129</v>
      </c>
      <c r="E30" s="19">
        <f>E24-E24*I8</f>
        <v>7428.5</v>
      </c>
      <c r="F30" s="117"/>
      <c r="G30" s="112"/>
      <c r="H30" s="72">
        <v>8</v>
      </c>
      <c r="I30" s="72" t="s">
        <v>37</v>
      </c>
      <c r="J30" s="72" t="s">
        <v>197</v>
      </c>
      <c r="K30" s="72" t="s">
        <v>198</v>
      </c>
      <c r="L30" s="72" t="s">
        <v>200</v>
      </c>
      <c r="M30" s="73">
        <v>9.9</v>
      </c>
      <c r="N30" s="12"/>
      <c r="O30" s="12"/>
      <c r="P30" s="12"/>
    </row>
    <row r="31" spans="1:16" ht="15.75" thickBot="1">
      <c r="A31" s="128">
        <v>5</v>
      </c>
      <c r="B31" s="128"/>
      <c r="C31" s="128" t="s">
        <v>34</v>
      </c>
      <c r="D31" s="32" t="s">
        <v>120</v>
      </c>
      <c r="E31" s="31">
        <v>9400</v>
      </c>
      <c r="F31" s="115"/>
      <c r="G31" s="111">
        <f>E31*F31</f>
        <v>0</v>
      </c>
      <c r="H31" s="12"/>
      <c r="I31" s="12"/>
    </row>
    <row r="32" spans="1:16" ht="17.25" customHeight="1" thickBot="1">
      <c r="A32" s="129"/>
      <c r="B32" s="129"/>
      <c r="C32" s="129"/>
      <c r="D32" s="23" t="s">
        <v>121</v>
      </c>
      <c r="E32" s="19">
        <f>E31-E31*I3</f>
        <v>9118</v>
      </c>
      <c r="F32" s="116"/>
      <c r="G32" s="118"/>
      <c r="H32" s="12"/>
      <c r="I32" s="12"/>
    </row>
    <row r="33" spans="1:9" ht="15.75" thickBot="1">
      <c r="A33" s="129"/>
      <c r="B33" s="129"/>
      <c r="C33" s="129"/>
      <c r="D33" s="23" t="s">
        <v>122</v>
      </c>
      <c r="E33" s="19">
        <f>E31-E31*I4</f>
        <v>8742</v>
      </c>
      <c r="F33" s="116"/>
      <c r="G33" s="118"/>
      <c r="H33" s="12"/>
      <c r="I33" s="12"/>
    </row>
    <row r="34" spans="1:9" ht="15.75" thickBot="1">
      <c r="A34" s="129"/>
      <c r="B34" s="129"/>
      <c r="C34" s="129"/>
      <c r="D34" s="23" t="s">
        <v>123</v>
      </c>
      <c r="E34" s="19">
        <f>E31-E31*I5</f>
        <v>8460</v>
      </c>
      <c r="F34" s="116"/>
      <c r="G34" s="118"/>
      <c r="H34" s="12"/>
      <c r="I34" s="12"/>
    </row>
    <row r="35" spans="1:9" ht="15.75" thickBot="1">
      <c r="A35" s="129"/>
      <c r="B35" s="129"/>
      <c r="C35" s="129"/>
      <c r="D35" s="23" t="s">
        <v>124</v>
      </c>
      <c r="E35" s="19">
        <f>E31-E31*I6</f>
        <v>8178</v>
      </c>
      <c r="F35" s="116"/>
      <c r="G35" s="118"/>
      <c r="H35" s="12"/>
      <c r="I35" s="12"/>
    </row>
    <row r="36" spans="1:9" ht="15.75" thickBot="1">
      <c r="A36" s="129"/>
      <c r="B36" s="129"/>
      <c r="C36" s="129"/>
      <c r="D36" s="23" t="s">
        <v>128</v>
      </c>
      <c r="E36" s="19">
        <f>E31-E31*I7</f>
        <v>7990</v>
      </c>
      <c r="F36" s="116"/>
      <c r="G36" s="118"/>
      <c r="H36" s="12"/>
      <c r="I36" s="12"/>
    </row>
    <row r="37" spans="1:9" ht="15.75" thickBot="1">
      <c r="A37" s="130"/>
      <c r="B37" s="130"/>
      <c r="C37" s="130"/>
      <c r="D37" s="23" t="s">
        <v>129</v>
      </c>
      <c r="E37" s="19">
        <f>E31-E31*I8</f>
        <v>7802</v>
      </c>
      <c r="F37" s="117"/>
      <c r="G37" s="112"/>
      <c r="H37" s="12"/>
      <c r="I37" s="12"/>
    </row>
    <row r="38" spans="1:9" ht="15.75" thickBot="1">
      <c r="A38" s="128">
        <v>6</v>
      </c>
      <c r="B38" s="128"/>
      <c r="C38" s="128" t="s">
        <v>35</v>
      </c>
      <c r="D38" s="32" t="s">
        <v>120</v>
      </c>
      <c r="E38" s="31">
        <v>9700</v>
      </c>
      <c r="F38" s="115"/>
      <c r="G38" s="111">
        <f>E38*F38</f>
        <v>0</v>
      </c>
      <c r="H38" s="12"/>
      <c r="I38" s="12"/>
    </row>
    <row r="39" spans="1:9" ht="15.75" thickBot="1">
      <c r="A39" s="129"/>
      <c r="B39" s="129"/>
      <c r="C39" s="129"/>
      <c r="D39" s="23" t="s">
        <v>121</v>
      </c>
      <c r="E39" s="19">
        <f>E38-E38*I3</f>
        <v>9409</v>
      </c>
      <c r="F39" s="116"/>
      <c r="G39" s="118"/>
      <c r="H39" s="12"/>
      <c r="I39" s="12"/>
    </row>
    <row r="40" spans="1:9" ht="15.75" thickBot="1">
      <c r="A40" s="129"/>
      <c r="B40" s="129"/>
      <c r="C40" s="129"/>
      <c r="D40" s="23" t="s">
        <v>122</v>
      </c>
      <c r="E40" s="19">
        <f>E38-E38*I4</f>
        <v>9021</v>
      </c>
      <c r="F40" s="116"/>
      <c r="G40" s="118"/>
      <c r="H40" s="12"/>
      <c r="I40" s="12"/>
    </row>
    <row r="41" spans="1:9" ht="15.75" thickBot="1">
      <c r="A41" s="129"/>
      <c r="B41" s="129"/>
      <c r="C41" s="129"/>
      <c r="D41" s="23" t="s">
        <v>123</v>
      </c>
      <c r="E41" s="19">
        <f>E38-E38*I5</f>
        <v>8730</v>
      </c>
      <c r="F41" s="116"/>
      <c r="G41" s="118"/>
      <c r="H41" s="12"/>
      <c r="I41" s="12"/>
    </row>
    <row r="42" spans="1:9" ht="18" customHeight="1" thickBot="1">
      <c r="A42" s="129"/>
      <c r="B42" s="129"/>
      <c r="C42" s="129"/>
      <c r="D42" s="23" t="s">
        <v>124</v>
      </c>
      <c r="E42" s="19">
        <f>E38-E38*I6</f>
        <v>8439</v>
      </c>
      <c r="F42" s="116"/>
      <c r="G42" s="118"/>
      <c r="H42" s="12"/>
      <c r="I42" s="12"/>
    </row>
    <row r="43" spans="1:9" ht="15.75" thickBot="1">
      <c r="A43" s="129"/>
      <c r="B43" s="129"/>
      <c r="C43" s="129"/>
      <c r="D43" s="23" t="s">
        <v>128</v>
      </c>
      <c r="E43" s="19">
        <f>E38-E38*I7</f>
        <v>8245</v>
      </c>
      <c r="F43" s="116"/>
      <c r="G43" s="118"/>
      <c r="H43" s="12"/>
      <c r="I43" s="12"/>
    </row>
    <row r="44" spans="1:9" ht="15.75" thickBot="1">
      <c r="A44" s="130"/>
      <c r="B44" s="130"/>
      <c r="C44" s="130"/>
      <c r="D44" s="23" t="s">
        <v>129</v>
      </c>
      <c r="E44" s="19">
        <f>E38-E38*I8</f>
        <v>8051</v>
      </c>
      <c r="F44" s="117"/>
      <c r="G44" s="112"/>
      <c r="H44" s="12"/>
      <c r="I44" s="12"/>
    </row>
    <row r="45" spans="1:9" ht="15.75" thickBot="1">
      <c r="A45" s="128">
        <v>7</v>
      </c>
      <c r="B45" s="128"/>
      <c r="C45" s="128" t="s">
        <v>36</v>
      </c>
      <c r="D45" s="32" t="s">
        <v>120</v>
      </c>
      <c r="E45" s="31">
        <v>12000</v>
      </c>
      <c r="F45" s="115"/>
      <c r="G45" s="111">
        <f>E45*F45</f>
        <v>0</v>
      </c>
      <c r="H45" s="12"/>
      <c r="I45" s="12"/>
    </row>
    <row r="46" spans="1:9" ht="15.75" thickBot="1">
      <c r="A46" s="129"/>
      <c r="B46" s="129"/>
      <c r="C46" s="129"/>
      <c r="D46" s="23" t="s">
        <v>121</v>
      </c>
      <c r="E46" s="19">
        <f>E45-E45*I3</f>
        <v>11640</v>
      </c>
      <c r="F46" s="116"/>
      <c r="G46" s="118"/>
      <c r="H46" s="12"/>
      <c r="I46" s="12"/>
    </row>
    <row r="47" spans="1:9" ht="15.75" thickBot="1">
      <c r="A47" s="129"/>
      <c r="B47" s="129"/>
      <c r="C47" s="129"/>
      <c r="D47" s="23" t="s">
        <v>122</v>
      </c>
      <c r="E47" s="19">
        <f>E45-E45*I4</f>
        <v>11160</v>
      </c>
      <c r="F47" s="116"/>
      <c r="G47" s="118"/>
      <c r="H47" s="12"/>
      <c r="I47" s="12"/>
    </row>
    <row r="48" spans="1:9" ht="15.75" thickBot="1">
      <c r="A48" s="129"/>
      <c r="B48" s="129"/>
      <c r="C48" s="129"/>
      <c r="D48" s="23" t="s">
        <v>123</v>
      </c>
      <c r="E48" s="19">
        <f>E45-E45*I5</f>
        <v>10800</v>
      </c>
      <c r="F48" s="116"/>
      <c r="G48" s="118"/>
      <c r="H48" s="12"/>
      <c r="I48" s="12"/>
    </row>
    <row r="49" spans="1:9" ht="15.75" thickBot="1">
      <c r="A49" s="129"/>
      <c r="B49" s="129"/>
      <c r="C49" s="129"/>
      <c r="D49" s="23" t="s">
        <v>124</v>
      </c>
      <c r="E49" s="19">
        <f>E45-E45*I6</f>
        <v>10440</v>
      </c>
      <c r="F49" s="116"/>
      <c r="G49" s="118"/>
      <c r="H49" s="12"/>
      <c r="I49" s="12"/>
    </row>
    <row r="50" spans="1:9" ht="15.75" thickBot="1">
      <c r="A50" s="129"/>
      <c r="B50" s="129"/>
      <c r="C50" s="129"/>
      <c r="D50" s="23" t="s">
        <v>128</v>
      </c>
      <c r="E50" s="19">
        <f>E45-E45*I7</f>
        <v>10200</v>
      </c>
      <c r="F50" s="116"/>
      <c r="G50" s="118"/>
      <c r="H50" s="12"/>
      <c r="I50" s="12"/>
    </row>
    <row r="51" spans="1:9" ht="18.75" customHeight="1" thickBot="1">
      <c r="A51" s="130"/>
      <c r="B51" s="130"/>
      <c r="C51" s="130"/>
      <c r="D51" s="23" t="s">
        <v>129</v>
      </c>
      <c r="E51" s="19">
        <f>E45-E45*I8</f>
        <v>9960</v>
      </c>
      <c r="F51" s="117"/>
      <c r="G51" s="112"/>
      <c r="H51" s="12"/>
      <c r="I51" s="12"/>
    </row>
    <row r="52" spans="1:9" ht="15.75" thickBot="1">
      <c r="A52" s="128">
        <v>8</v>
      </c>
      <c r="B52" s="128"/>
      <c r="C52" s="128" t="s">
        <v>37</v>
      </c>
      <c r="D52" s="32" t="s">
        <v>120</v>
      </c>
      <c r="E52" s="31">
        <v>12800</v>
      </c>
      <c r="F52" s="115"/>
      <c r="G52" s="111">
        <f>E52*F52</f>
        <v>0</v>
      </c>
      <c r="H52" s="12"/>
      <c r="I52" s="12"/>
    </row>
    <row r="53" spans="1:9" ht="15.75" thickBot="1">
      <c r="A53" s="129"/>
      <c r="B53" s="129"/>
      <c r="C53" s="129"/>
      <c r="D53" s="23" t="s">
        <v>121</v>
      </c>
      <c r="E53" s="19">
        <f>E52-E52*I3</f>
        <v>12416</v>
      </c>
      <c r="F53" s="116"/>
      <c r="G53" s="118"/>
      <c r="H53" s="12"/>
      <c r="I53" s="12"/>
    </row>
    <row r="54" spans="1:9" ht="15.75" thickBot="1">
      <c r="A54" s="129"/>
      <c r="B54" s="129"/>
      <c r="C54" s="129"/>
      <c r="D54" s="23" t="s">
        <v>122</v>
      </c>
      <c r="E54" s="19">
        <f>E52-E52*I4</f>
        <v>11904</v>
      </c>
      <c r="F54" s="116"/>
      <c r="G54" s="118"/>
      <c r="H54" s="12"/>
      <c r="I54" s="12"/>
    </row>
    <row r="55" spans="1:9" ht="15.75" thickBot="1">
      <c r="A55" s="129"/>
      <c r="B55" s="129"/>
      <c r="C55" s="129"/>
      <c r="D55" s="23" t="s">
        <v>123</v>
      </c>
      <c r="E55" s="19">
        <f>E52-E52*I5</f>
        <v>11520</v>
      </c>
      <c r="F55" s="116"/>
      <c r="G55" s="118"/>
      <c r="H55" s="12"/>
      <c r="I55" s="12"/>
    </row>
    <row r="56" spans="1:9" ht="15.75" thickBot="1">
      <c r="A56" s="129"/>
      <c r="B56" s="129"/>
      <c r="C56" s="129"/>
      <c r="D56" s="23" t="s">
        <v>124</v>
      </c>
      <c r="E56" s="19">
        <f>E52-E52*I6</f>
        <v>11136</v>
      </c>
      <c r="F56" s="116"/>
      <c r="G56" s="118"/>
      <c r="H56" s="12"/>
      <c r="I56" s="12"/>
    </row>
    <row r="57" spans="1:9" ht="15.75" thickBot="1">
      <c r="A57" s="129"/>
      <c r="B57" s="129"/>
      <c r="C57" s="129"/>
      <c r="D57" s="23" t="s">
        <v>128</v>
      </c>
      <c r="E57" s="19">
        <f>E52-E52*I7</f>
        <v>10880</v>
      </c>
      <c r="F57" s="116"/>
      <c r="G57" s="118"/>
      <c r="H57" s="12"/>
      <c r="I57" s="12"/>
    </row>
    <row r="58" spans="1:9" ht="15.75" thickBot="1">
      <c r="A58" s="130"/>
      <c r="B58" s="130"/>
      <c r="C58" s="130"/>
      <c r="D58" s="23" t="s">
        <v>129</v>
      </c>
      <c r="E58" s="19">
        <f>E52-E52*I8</f>
        <v>10624</v>
      </c>
      <c r="F58" s="117"/>
      <c r="G58" s="112"/>
    </row>
  </sheetData>
  <mergeCells count="42">
    <mergeCell ref="A38:A44"/>
    <mergeCell ref="C38:C44"/>
    <mergeCell ref="A45:A51"/>
    <mergeCell ref="C45:C51"/>
    <mergeCell ref="A52:A58"/>
    <mergeCell ref="C52:C58"/>
    <mergeCell ref="B38:B44"/>
    <mergeCell ref="B45:B51"/>
    <mergeCell ref="B52:B58"/>
    <mergeCell ref="A17:A23"/>
    <mergeCell ref="C17:C23"/>
    <mergeCell ref="A24:A30"/>
    <mergeCell ref="C24:C30"/>
    <mergeCell ref="A31:A37"/>
    <mergeCell ref="C31:C37"/>
    <mergeCell ref="B17:B23"/>
    <mergeCell ref="B24:B30"/>
    <mergeCell ref="B31:B37"/>
    <mergeCell ref="A1:E1"/>
    <mergeCell ref="A3:A9"/>
    <mergeCell ref="C3:C9"/>
    <mergeCell ref="A10:A16"/>
    <mergeCell ref="C10:C16"/>
    <mergeCell ref="B3:B9"/>
    <mergeCell ref="B10:B16"/>
    <mergeCell ref="F3:F9"/>
    <mergeCell ref="G3:G9"/>
    <mergeCell ref="F10:F16"/>
    <mergeCell ref="G10:G16"/>
    <mergeCell ref="F17:F23"/>
    <mergeCell ref="G17:G23"/>
    <mergeCell ref="H10:N10"/>
    <mergeCell ref="F45:F51"/>
    <mergeCell ref="G45:G51"/>
    <mergeCell ref="F52:F58"/>
    <mergeCell ref="G52:G58"/>
    <mergeCell ref="F24:F30"/>
    <mergeCell ref="G24:G30"/>
    <mergeCell ref="F31:F37"/>
    <mergeCell ref="G31:G37"/>
    <mergeCell ref="F38:F44"/>
    <mergeCell ref="G38:G44"/>
  </mergeCells>
  <pageMargins left="0.7" right="0.7" top="0.75" bottom="0.75" header="0.3" footer="0.3"/>
  <pageSetup paperSize="9" orientation="portrait" horizontalDpi="180" verticalDpi="180" r:id="rId1"/>
  <rowBreaks count="1" manualBreakCount="1">
    <brk id="44" max="16383" man="1"/>
  </rowBreaks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P75"/>
  <sheetViews>
    <sheetView workbookViewId="0">
      <selection activeCell="L2" sqref="L2:M3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6.5703125" customWidth="1"/>
    <col min="9" max="9" width="28.7109375" bestFit="1" customWidth="1"/>
    <col min="10" max="10" width="11.140625" bestFit="1" customWidth="1"/>
    <col min="11" max="11" width="14.140625" bestFit="1" customWidth="1"/>
    <col min="12" max="12" width="13.140625" bestFit="1" customWidth="1"/>
    <col min="13" max="13" width="19.140625" bestFit="1" customWidth="1"/>
    <col min="14" max="14" width="9.7109375" bestFit="1" customWidth="1"/>
    <col min="15" max="15" width="12.42578125" bestFit="1" customWidth="1"/>
    <col min="16" max="16" width="15" bestFit="1" customWidth="1"/>
  </cols>
  <sheetData>
    <row r="1" spans="1:16" ht="33" customHeight="1" thickBot="1">
      <c r="A1" s="139" t="s">
        <v>116</v>
      </c>
      <c r="B1" s="139"/>
      <c r="C1" s="140"/>
      <c r="D1" s="140"/>
      <c r="E1" s="140"/>
      <c r="F1" s="12"/>
      <c r="G1" s="12"/>
      <c r="H1" s="12"/>
      <c r="I1" s="12"/>
    </row>
    <row r="2" spans="1:16" ht="15.75" thickBot="1">
      <c r="A2" s="21" t="s">
        <v>9</v>
      </c>
      <c r="B2" s="21" t="s">
        <v>155</v>
      </c>
      <c r="C2" s="21" t="s">
        <v>1</v>
      </c>
      <c r="D2" s="22" t="s">
        <v>118</v>
      </c>
      <c r="E2" s="21" t="s">
        <v>157</v>
      </c>
      <c r="F2" s="49" t="s">
        <v>93</v>
      </c>
      <c r="G2" s="52" t="s">
        <v>126</v>
      </c>
      <c r="H2" s="37" t="s">
        <v>126</v>
      </c>
      <c r="I2" s="37" t="s">
        <v>127</v>
      </c>
      <c r="J2" s="49" t="s">
        <v>160</v>
      </c>
      <c r="K2" s="52" t="s">
        <v>161</v>
      </c>
      <c r="L2" s="99" t="s">
        <v>127</v>
      </c>
      <c r="M2" s="52" t="s">
        <v>232</v>
      </c>
    </row>
    <row r="3" spans="1:16" ht="15.75" thickBot="1">
      <c r="A3" s="128">
        <v>1</v>
      </c>
      <c r="B3" s="128"/>
      <c r="C3" s="128" t="s">
        <v>23</v>
      </c>
      <c r="D3" s="32" t="s">
        <v>120</v>
      </c>
      <c r="E3" s="31">
        <v>8400</v>
      </c>
      <c r="F3" s="115"/>
      <c r="G3" s="111">
        <f>E3*F3</f>
        <v>0</v>
      </c>
      <c r="H3" s="47" t="s">
        <v>121</v>
      </c>
      <c r="I3" s="38">
        <v>0.03</v>
      </c>
      <c r="J3" s="50">
        <f>F3+F10+F17+F24+F31+F41+F48+F55+F62+F69</f>
        <v>0</v>
      </c>
      <c r="K3" s="53">
        <f>G3+G10+G17+G24+G31+G41+G48+G55+G62+G69</f>
        <v>0</v>
      </c>
      <c r="L3" s="100"/>
      <c r="M3" s="53">
        <f>K3-K3*L3</f>
        <v>0</v>
      </c>
    </row>
    <row r="4" spans="1:16" ht="15.75" thickBot="1">
      <c r="A4" s="129"/>
      <c r="B4" s="129"/>
      <c r="C4" s="129"/>
      <c r="D4" s="23" t="s">
        <v>121</v>
      </c>
      <c r="E4" s="19">
        <f>E3-E3*I3</f>
        <v>8148</v>
      </c>
      <c r="F4" s="116"/>
      <c r="G4" s="118"/>
      <c r="H4" s="47" t="s">
        <v>122</v>
      </c>
      <c r="I4" s="38">
        <v>7.0000000000000007E-2</v>
      </c>
    </row>
    <row r="5" spans="1:16" ht="15.75" thickBot="1">
      <c r="A5" s="129"/>
      <c r="B5" s="129"/>
      <c r="C5" s="129"/>
      <c r="D5" s="23" t="s">
        <v>122</v>
      </c>
      <c r="E5" s="19">
        <f>E3-E3*I4</f>
        <v>7812</v>
      </c>
      <c r="F5" s="116"/>
      <c r="G5" s="118"/>
      <c r="H5" s="47" t="s">
        <v>123</v>
      </c>
      <c r="I5" s="38">
        <v>0.1</v>
      </c>
    </row>
    <row r="6" spans="1:16" ht="18" customHeight="1" thickBot="1">
      <c r="A6" s="129"/>
      <c r="B6" s="129"/>
      <c r="C6" s="129"/>
      <c r="D6" s="23" t="s">
        <v>123</v>
      </c>
      <c r="E6" s="19">
        <f>E3-E3*I5</f>
        <v>7560</v>
      </c>
      <c r="F6" s="116"/>
      <c r="G6" s="118"/>
      <c r="H6" s="47" t="s">
        <v>124</v>
      </c>
      <c r="I6" s="38">
        <v>0.13</v>
      </c>
    </row>
    <row r="7" spans="1:16" ht="18" customHeight="1" thickBot="1">
      <c r="A7" s="129"/>
      <c r="B7" s="129"/>
      <c r="C7" s="129"/>
      <c r="D7" s="23" t="s">
        <v>124</v>
      </c>
      <c r="E7" s="19">
        <f>E3-E3*I6</f>
        <v>7308</v>
      </c>
      <c r="F7" s="116"/>
      <c r="G7" s="118"/>
      <c r="H7" s="47" t="s">
        <v>128</v>
      </c>
      <c r="I7" s="38">
        <v>0.15</v>
      </c>
    </row>
    <row r="8" spans="1:16" ht="15.75" thickBot="1">
      <c r="A8" s="129"/>
      <c r="B8" s="129"/>
      <c r="C8" s="129"/>
      <c r="D8" s="23" t="s">
        <v>128</v>
      </c>
      <c r="E8" s="19">
        <f>E3-E3*I7</f>
        <v>7140</v>
      </c>
      <c r="F8" s="116"/>
      <c r="G8" s="118"/>
      <c r="H8" s="48" t="s">
        <v>129</v>
      </c>
      <c r="I8" s="40">
        <v>0.17</v>
      </c>
    </row>
    <row r="9" spans="1:16" ht="15.75" thickBot="1">
      <c r="A9" s="130"/>
      <c r="B9" s="130"/>
      <c r="C9" s="130"/>
      <c r="D9" s="23" t="s">
        <v>129</v>
      </c>
      <c r="E9" s="19">
        <f>E3-E3*I8</f>
        <v>6972</v>
      </c>
      <c r="F9" s="117"/>
      <c r="G9" s="112"/>
      <c r="H9" s="12"/>
      <c r="I9" s="12"/>
    </row>
    <row r="10" spans="1:16" ht="15.75" thickBot="1">
      <c r="A10" s="128">
        <v>2</v>
      </c>
      <c r="B10" s="128"/>
      <c r="C10" s="128" t="s">
        <v>24</v>
      </c>
      <c r="D10" s="32" t="s">
        <v>120</v>
      </c>
      <c r="E10" s="31">
        <v>8700</v>
      </c>
      <c r="F10" s="115"/>
      <c r="G10" s="111">
        <f>E10*F10</f>
        <v>0</v>
      </c>
      <c r="H10" s="131" t="s">
        <v>201</v>
      </c>
      <c r="I10" s="132"/>
      <c r="J10" s="132"/>
      <c r="K10" s="132"/>
      <c r="L10" s="132"/>
      <c r="M10" s="132"/>
      <c r="N10" s="132"/>
    </row>
    <row r="11" spans="1:16" ht="15.75" thickBot="1">
      <c r="A11" s="129"/>
      <c r="B11" s="129"/>
      <c r="C11" s="129"/>
      <c r="D11" s="23" t="s">
        <v>121</v>
      </c>
      <c r="E11" s="19">
        <f>E10-E10*I3</f>
        <v>8439</v>
      </c>
      <c r="F11" s="116"/>
      <c r="G11" s="118"/>
      <c r="H11" s="72" t="s">
        <v>9</v>
      </c>
      <c r="I11" s="72" t="s">
        <v>1</v>
      </c>
      <c r="J11" s="72" t="s">
        <v>69</v>
      </c>
      <c r="K11" s="72" t="s">
        <v>70</v>
      </c>
      <c r="L11" s="72" t="s">
        <v>71</v>
      </c>
      <c r="M11" s="72" t="s">
        <v>167</v>
      </c>
      <c r="N11" s="72" t="s">
        <v>171</v>
      </c>
      <c r="O11" s="72" t="s">
        <v>202</v>
      </c>
      <c r="P11" s="72" t="s">
        <v>189</v>
      </c>
    </row>
    <row r="12" spans="1:16" ht="15.75" thickBot="1">
      <c r="A12" s="129"/>
      <c r="B12" s="129"/>
      <c r="C12" s="129"/>
      <c r="D12" s="23" t="s">
        <v>122</v>
      </c>
      <c r="E12" s="19">
        <f>E10-E10*I4</f>
        <v>8091</v>
      </c>
      <c r="F12" s="116"/>
      <c r="G12" s="118"/>
      <c r="H12" s="72">
        <v>1</v>
      </c>
      <c r="I12" s="72" t="s">
        <v>23</v>
      </c>
      <c r="J12" s="72">
        <v>330</v>
      </c>
      <c r="K12" s="72">
        <v>330</v>
      </c>
      <c r="L12" s="72">
        <v>410</v>
      </c>
      <c r="M12" s="73">
        <f>J12*K12*L12*0.000000001</f>
        <v>4.4649000000000001E-2</v>
      </c>
      <c r="N12" s="73">
        <v>6</v>
      </c>
      <c r="O12" s="73">
        <f>N12*F3</f>
        <v>0</v>
      </c>
      <c r="P12" s="73">
        <f>M12*F3</f>
        <v>0</v>
      </c>
    </row>
    <row r="13" spans="1:16" ht="15.75" thickBot="1">
      <c r="A13" s="129"/>
      <c r="B13" s="129"/>
      <c r="C13" s="129"/>
      <c r="D13" s="23" t="s">
        <v>123</v>
      </c>
      <c r="E13" s="19">
        <f>E10-E10*I5</f>
        <v>7830</v>
      </c>
      <c r="F13" s="116"/>
      <c r="G13" s="118"/>
      <c r="H13" s="72">
        <v>2</v>
      </c>
      <c r="I13" s="74" t="s">
        <v>24</v>
      </c>
      <c r="J13" s="72">
        <v>380</v>
      </c>
      <c r="K13" s="72">
        <v>330</v>
      </c>
      <c r="L13" s="72">
        <v>410</v>
      </c>
      <c r="M13" s="73">
        <f>J13*K13*L13*0.000000001</f>
        <v>5.1414000000000001E-2</v>
      </c>
      <c r="N13" s="73">
        <v>6.6</v>
      </c>
      <c r="O13" s="73">
        <f>N13*F10</f>
        <v>0</v>
      </c>
      <c r="P13" s="73">
        <f>M13*F10</f>
        <v>0</v>
      </c>
    </row>
    <row r="14" spans="1:16" ht="15.75" thickBot="1">
      <c r="A14" s="129"/>
      <c r="B14" s="129"/>
      <c r="C14" s="129"/>
      <c r="D14" s="23" t="s">
        <v>124</v>
      </c>
      <c r="E14" s="19">
        <f>E10-E10*I6</f>
        <v>7569</v>
      </c>
      <c r="F14" s="116"/>
      <c r="G14" s="118"/>
      <c r="H14" s="72">
        <v>3</v>
      </c>
      <c r="I14" s="72" t="s">
        <v>25</v>
      </c>
      <c r="J14" s="72">
        <v>370</v>
      </c>
      <c r="K14" s="72">
        <v>330</v>
      </c>
      <c r="L14" s="72">
        <v>560</v>
      </c>
      <c r="M14" s="73">
        <f>J14*K14*L14*0.000000001</f>
        <v>6.8376000000000006E-2</v>
      </c>
      <c r="N14" s="73">
        <v>7.8</v>
      </c>
      <c r="O14" s="73">
        <f>N14*F17</f>
        <v>0</v>
      </c>
      <c r="P14" s="73">
        <f>M14*F17</f>
        <v>0</v>
      </c>
    </row>
    <row r="15" spans="1:16" ht="15.75" thickBot="1">
      <c r="A15" s="129"/>
      <c r="B15" s="129"/>
      <c r="C15" s="129"/>
      <c r="D15" s="23" t="s">
        <v>128</v>
      </c>
      <c r="E15" s="19">
        <f>E10-E10*I7</f>
        <v>7395</v>
      </c>
      <c r="F15" s="116"/>
      <c r="G15" s="118"/>
      <c r="H15" s="72">
        <v>4</v>
      </c>
      <c r="I15" s="72" t="s">
        <v>190</v>
      </c>
      <c r="J15" s="72">
        <v>400</v>
      </c>
      <c r="K15" s="72">
        <v>420</v>
      </c>
      <c r="L15" s="72">
        <v>500</v>
      </c>
      <c r="M15" s="73">
        <f>J15*K15*L15*0.000000001</f>
        <v>8.4000000000000005E-2</v>
      </c>
      <c r="N15" s="73">
        <v>9.4</v>
      </c>
      <c r="O15" s="73">
        <f>N15*F24</f>
        <v>0</v>
      </c>
      <c r="P15" s="73">
        <f>M15*F24</f>
        <v>0</v>
      </c>
    </row>
    <row r="16" spans="1:16" ht="15.75" thickBot="1">
      <c r="A16" s="130"/>
      <c r="B16" s="130"/>
      <c r="C16" s="130"/>
      <c r="D16" s="23" t="s">
        <v>129</v>
      </c>
      <c r="E16" s="19">
        <f>E10-E10*I8</f>
        <v>7221</v>
      </c>
      <c r="F16" s="117"/>
      <c r="G16" s="112"/>
      <c r="H16" s="72">
        <v>5</v>
      </c>
      <c r="I16" s="72" t="s">
        <v>27</v>
      </c>
      <c r="J16" s="72">
        <v>390</v>
      </c>
      <c r="K16" s="72">
        <v>420</v>
      </c>
      <c r="L16" s="72">
        <v>650</v>
      </c>
      <c r="M16" s="73">
        <f>J16*K16*L16*0.000000001</f>
        <v>0.10647000000000001</v>
      </c>
      <c r="N16" s="75">
        <v>11.3</v>
      </c>
      <c r="O16" s="73">
        <f>N16*F31</f>
        <v>0</v>
      </c>
      <c r="P16" s="73">
        <f>M16*F31</f>
        <v>0</v>
      </c>
    </row>
    <row r="17" spans="1:16" ht="15.75" thickBot="1">
      <c r="A17" s="128">
        <v>3</v>
      </c>
      <c r="B17" s="128"/>
      <c r="C17" s="128" t="s">
        <v>25</v>
      </c>
      <c r="D17" s="32" t="s">
        <v>120</v>
      </c>
      <c r="E17" s="31">
        <v>8900</v>
      </c>
      <c r="F17" s="115"/>
      <c r="G17" s="111">
        <f>E17*F17</f>
        <v>0</v>
      </c>
      <c r="H17" s="133" t="s">
        <v>204</v>
      </c>
      <c r="I17" s="134"/>
      <c r="J17" s="134"/>
      <c r="K17" s="134"/>
      <c r="L17" s="134"/>
      <c r="M17" s="68"/>
      <c r="N17" s="72" t="s">
        <v>203</v>
      </c>
      <c r="O17" s="73">
        <f>SUM(O12:O16)</f>
        <v>0</v>
      </c>
      <c r="P17" s="73">
        <f>SUM(P12:P16)</f>
        <v>0</v>
      </c>
    </row>
    <row r="18" spans="1:16" ht="15.75" thickBot="1">
      <c r="A18" s="129"/>
      <c r="B18" s="129"/>
      <c r="C18" s="129"/>
      <c r="D18" s="23" t="s">
        <v>121</v>
      </c>
      <c r="E18" s="19">
        <f>E17-E17*I3</f>
        <v>8633</v>
      </c>
      <c r="F18" s="116"/>
      <c r="G18" s="118"/>
      <c r="H18" s="72" t="s">
        <v>9</v>
      </c>
      <c r="I18" s="72" t="s">
        <v>1</v>
      </c>
      <c r="J18" s="72" t="s">
        <v>69</v>
      </c>
      <c r="K18" s="72" t="s">
        <v>70</v>
      </c>
      <c r="L18" s="72" t="s">
        <v>71</v>
      </c>
      <c r="M18" s="72" t="s">
        <v>171</v>
      </c>
    </row>
    <row r="19" spans="1:16" ht="15.75" thickBot="1">
      <c r="A19" s="129"/>
      <c r="B19" s="129"/>
      <c r="C19" s="129"/>
      <c r="D19" s="23" t="s">
        <v>122</v>
      </c>
      <c r="E19" s="19">
        <f>E17-E17*I4</f>
        <v>8277</v>
      </c>
      <c r="F19" s="116"/>
      <c r="G19" s="118"/>
      <c r="H19" s="72">
        <v>1</v>
      </c>
      <c r="I19" s="72" t="s">
        <v>23</v>
      </c>
      <c r="J19" s="72" t="s">
        <v>192</v>
      </c>
      <c r="K19" s="72" t="s">
        <v>192</v>
      </c>
      <c r="L19" s="72" t="s">
        <v>195</v>
      </c>
      <c r="M19" s="73">
        <v>5.6</v>
      </c>
    </row>
    <row r="20" spans="1:16" ht="15.75" thickBot="1">
      <c r="A20" s="129"/>
      <c r="B20" s="129"/>
      <c r="C20" s="129"/>
      <c r="D20" s="23" t="s">
        <v>123</v>
      </c>
      <c r="E20" s="19">
        <f>E17-E17*I5</f>
        <v>8010</v>
      </c>
      <c r="F20" s="116"/>
      <c r="G20" s="118"/>
      <c r="H20" s="72">
        <v>2</v>
      </c>
      <c r="I20" s="72" t="s">
        <v>24</v>
      </c>
      <c r="J20" s="72" t="s">
        <v>196</v>
      </c>
      <c r="K20" s="72" t="s">
        <v>192</v>
      </c>
      <c r="L20" s="72" t="s">
        <v>195</v>
      </c>
      <c r="M20" s="73">
        <v>6.1</v>
      </c>
    </row>
    <row r="21" spans="1:16" ht="15.75" thickBot="1">
      <c r="A21" s="129"/>
      <c r="B21" s="129"/>
      <c r="C21" s="129"/>
      <c r="D21" s="23" t="s">
        <v>124</v>
      </c>
      <c r="E21" s="19">
        <f>E17-E17*I6</f>
        <v>7743</v>
      </c>
      <c r="F21" s="116"/>
      <c r="G21" s="118"/>
      <c r="H21" s="72">
        <v>3</v>
      </c>
      <c r="I21" s="72" t="s">
        <v>25</v>
      </c>
      <c r="J21" s="72" t="s">
        <v>196</v>
      </c>
      <c r="K21" s="72" t="s">
        <v>192</v>
      </c>
      <c r="L21" s="72" t="s">
        <v>177</v>
      </c>
      <c r="M21" s="73">
        <v>7.2</v>
      </c>
    </row>
    <row r="22" spans="1:16" ht="15.75" thickBot="1">
      <c r="A22" s="129"/>
      <c r="B22" s="129"/>
      <c r="C22" s="129"/>
      <c r="D22" s="23" t="s">
        <v>128</v>
      </c>
      <c r="E22" s="19">
        <f>E17-E17*I7</f>
        <v>7565</v>
      </c>
      <c r="F22" s="116"/>
      <c r="G22" s="118"/>
      <c r="H22" s="72">
        <v>4</v>
      </c>
      <c r="I22" s="72" t="s">
        <v>190</v>
      </c>
      <c r="J22" s="72" t="s">
        <v>197</v>
      </c>
      <c r="K22" s="72" t="s">
        <v>198</v>
      </c>
      <c r="L22" s="72" t="s">
        <v>199</v>
      </c>
      <c r="M22" s="73">
        <v>8.6999999999999993</v>
      </c>
    </row>
    <row r="23" spans="1:16" ht="15.75" thickBot="1">
      <c r="A23" s="130"/>
      <c r="B23" s="130"/>
      <c r="C23" s="130"/>
      <c r="D23" s="23" t="s">
        <v>129</v>
      </c>
      <c r="E23" s="19">
        <f>E17-E17*I8</f>
        <v>7387</v>
      </c>
      <c r="F23" s="117"/>
      <c r="G23" s="112"/>
      <c r="H23" s="72">
        <v>5</v>
      </c>
      <c r="I23" s="72" t="s">
        <v>27</v>
      </c>
      <c r="J23" s="72" t="s">
        <v>197</v>
      </c>
      <c r="K23" s="72" t="s">
        <v>198</v>
      </c>
      <c r="L23" s="72" t="s">
        <v>200</v>
      </c>
      <c r="M23" s="73">
        <v>10.53</v>
      </c>
    </row>
    <row r="24" spans="1:16" ht="15.75" thickBot="1">
      <c r="A24" s="128">
        <v>4</v>
      </c>
      <c r="B24" s="128"/>
      <c r="C24" s="128" t="s">
        <v>26</v>
      </c>
      <c r="D24" s="32" t="s">
        <v>120</v>
      </c>
      <c r="E24" s="31">
        <v>9500</v>
      </c>
      <c r="F24" s="115"/>
      <c r="G24" s="111">
        <f>E24*F24</f>
        <v>0</v>
      </c>
      <c r="H24" s="12"/>
      <c r="I24" s="12"/>
    </row>
    <row r="25" spans="1:16" ht="15.75" thickBot="1">
      <c r="A25" s="129"/>
      <c r="B25" s="129"/>
      <c r="C25" s="129"/>
      <c r="D25" s="23" t="s">
        <v>121</v>
      </c>
      <c r="E25" s="19">
        <f>E24-E24*I3</f>
        <v>9215</v>
      </c>
      <c r="F25" s="116"/>
      <c r="G25" s="118"/>
      <c r="H25" s="12"/>
      <c r="I25" s="12"/>
    </row>
    <row r="26" spans="1:16" ht="15.75" thickBot="1">
      <c r="A26" s="129"/>
      <c r="B26" s="129"/>
      <c r="C26" s="129"/>
      <c r="D26" s="23" t="s">
        <v>122</v>
      </c>
      <c r="E26" s="19">
        <f>E24-E24*I4</f>
        <v>8835</v>
      </c>
      <c r="F26" s="116"/>
      <c r="G26" s="118"/>
      <c r="H26" s="12"/>
      <c r="I26" s="12"/>
    </row>
    <row r="27" spans="1:16" ht="15.75" thickBot="1">
      <c r="A27" s="129"/>
      <c r="B27" s="129"/>
      <c r="C27" s="129"/>
      <c r="D27" s="23" t="s">
        <v>123</v>
      </c>
      <c r="E27" s="19">
        <f>E24-E24*I5</f>
        <v>8550</v>
      </c>
      <c r="F27" s="116"/>
      <c r="G27" s="118"/>
      <c r="H27" s="12"/>
      <c r="I27" s="12"/>
    </row>
    <row r="28" spans="1:16" ht="15.75" thickBot="1">
      <c r="A28" s="129"/>
      <c r="B28" s="129"/>
      <c r="C28" s="129"/>
      <c r="D28" s="23" t="s">
        <v>124</v>
      </c>
      <c r="E28" s="19">
        <f>E24-E24*I6</f>
        <v>8265</v>
      </c>
      <c r="F28" s="116"/>
      <c r="G28" s="118"/>
      <c r="H28" s="12"/>
      <c r="I28" s="12"/>
    </row>
    <row r="29" spans="1:16" ht="15.75" thickBot="1">
      <c r="A29" s="129"/>
      <c r="B29" s="129"/>
      <c r="C29" s="129"/>
      <c r="D29" s="23" t="s">
        <v>128</v>
      </c>
      <c r="E29" s="19">
        <f>E24-E24*I7</f>
        <v>8075</v>
      </c>
      <c r="F29" s="116"/>
      <c r="G29" s="118"/>
      <c r="H29" s="12"/>
      <c r="I29" s="12"/>
    </row>
    <row r="30" spans="1:16" ht="15.75" thickBot="1">
      <c r="A30" s="130"/>
      <c r="B30" s="130"/>
      <c r="C30" s="130"/>
      <c r="D30" s="23" t="s">
        <v>129</v>
      </c>
      <c r="E30" s="19">
        <f>E24-E24*I8</f>
        <v>7885</v>
      </c>
      <c r="F30" s="117"/>
      <c r="G30" s="112"/>
      <c r="H30" s="12"/>
      <c r="I30" s="12"/>
    </row>
    <row r="31" spans="1:16" ht="15.75" customHeight="1" thickBot="1">
      <c r="A31" s="128">
        <v>5</v>
      </c>
      <c r="B31" s="128"/>
      <c r="C31" s="128" t="s">
        <v>27</v>
      </c>
      <c r="D31" s="32" t="s">
        <v>120</v>
      </c>
      <c r="E31" s="31">
        <v>10500</v>
      </c>
      <c r="F31" s="115"/>
      <c r="G31" s="111">
        <f>E31*F31</f>
        <v>0</v>
      </c>
      <c r="H31" s="12"/>
      <c r="I31" s="12"/>
    </row>
    <row r="32" spans="1:16" ht="15.75" thickBot="1">
      <c r="A32" s="129"/>
      <c r="B32" s="129"/>
      <c r="C32" s="129"/>
      <c r="D32" s="23" t="s">
        <v>121</v>
      </c>
      <c r="E32" s="19">
        <f>E31-E31*I3</f>
        <v>10185</v>
      </c>
      <c r="F32" s="116"/>
      <c r="G32" s="118"/>
      <c r="H32" s="12"/>
      <c r="I32" s="12"/>
    </row>
    <row r="33" spans="1:16" ht="15.75" thickBot="1">
      <c r="A33" s="129"/>
      <c r="B33" s="129"/>
      <c r="C33" s="129"/>
      <c r="D33" s="23" t="s">
        <v>122</v>
      </c>
      <c r="E33" s="19">
        <f>E31-E31*I4</f>
        <v>9765</v>
      </c>
      <c r="F33" s="116"/>
      <c r="G33" s="118"/>
      <c r="H33" s="12"/>
      <c r="I33" s="12"/>
    </row>
    <row r="34" spans="1:16" ht="15.75" thickBot="1">
      <c r="A34" s="129"/>
      <c r="B34" s="129"/>
      <c r="C34" s="129"/>
      <c r="D34" s="23" t="s">
        <v>123</v>
      </c>
      <c r="E34" s="19">
        <f>E31-E31*I5</f>
        <v>9450</v>
      </c>
      <c r="F34" s="116"/>
      <c r="G34" s="118"/>
      <c r="H34" s="12"/>
      <c r="I34" s="12"/>
    </row>
    <row r="35" spans="1:16" ht="15.75" thickBot="1">
      <c r="A35" s="129"/>
      <c r="B35" s="129"/>
      <c r="C35" s="129"/>
      <c r="D35" s="23" t="s">
        <v>124</v>
      </c>
      <c r="E35" s="19">
        <f>E31-E31*I6</f>
        <v>9135</v>
      </c>
      <c r="F35" s="116"/>
      <c r="G35" s="118"/>
      <c r="H35" s="12"/>
      <c r="I35" s="12"/>
    </row>
    <row r="36" spans="1:16" ht="15.75" thickBot="1">
      <c r="A36" s="129"/>
      <c r="B36" s="129"/>
      <c r="C36" s="129"/>
      <c r="D36" s="23" t="s">
        <v>128</v>
      </c>
      <c r="E36" s="19">
        <f>E31-E31*I7</f>
        <v>8925</v>
      </c>
      <c r="F36" s="116"/>
      <c r="G36" s="118"/>
      <c r="H36" s="12"/>
      <c r="I36" s="12"/>
    </row>
    <row r="37" spans="1:16" ht="15.75" thickBot="1">
      <c r="A37" s="130"/>
      <c r="B37" s="130"/>
      <c r="C37" s="130"/>
      <c r="D37" s="23" t="s">
        <v>129</v>
      </c>
      <c r="E37" s="19">
        <f>E31-E31*I8</f>
        <v>8715</v>
      </c>
      <c r="F37" s="117"/>
      <c r="G37" s="112"/>
      <c r="H37" s="12"/>
      <c r="I37" s="12"/>
    </row>
    <row r="38" spans="1:16">
      <c r="A38" s="25"/>
      <c r="B38" s="25"/>
      <c r="C38" s="25"/>
      <c r="D38" s="25"/>
      <c r="E38" s="25"/>
      <c r="F38" s="12"/>
      <c r="G38" s="12"/>
      <c r="H38" s="12"/>
      <c r="I38" s="12"/>
    </row>
    <row r="39" spans="1:16" ht="15.75" thickBot="1">
      <c r="A39" s="139" t="s">
        <v>117</v>
      </c>
      <c r="B39" s="139"/>
      <c r="C39" s="140"/>
      <c r="D39" s="140"/>
      <c r="E39" s="140"/>
      <c r="F39" s="12"/>
      <c r="G39" s="12"/>
      <c r="H39" s="12"/>
      <c r="I39" s="12"/>
    </row>
    <row r="40" spans="1:16" ht="15.75" thickBot="1">
      <c r="A40" s="21" t="s">
        <v>9</v>
      </c>
      <c r="B40" s="21" t="s">
        <v>155</v>
      </c>
      <c r="C40" s="21" t="s">
        <v>1</v>
      </c>
      <c r="D40" s="22" t="s">
        <v>118</v>
      </c>
      <c r="E40" s="21" t="s">
        <v>140</v>
      </c>
      <c r="F40" s="49" t="s">
        <v>93</v>
      </c>
      <c r="G40" s="52" t="s">
        <v>126</v>
      </c>
      <c r="H40" s="131" t="s">
        <v>201</v>
      </c>
      <c r="I40" s="138"/>
      <c r="J40" s="138"/>
      <c r="K40" s="138"/>
      <c r="L40" s="138"/>
      <c r="M40" s="138"/>
      <c r="N40" s="138"/>
      <c r="O40" s="12"/>
      <c r="P40" s="12"/>
    </row>
    <row r="41" spans="1:16" ht="15.75" thickBot="1">
      <c r="A41" s="128">
        <v>1</v>
      </c>
      <c r="B41" s="128"/>
      <c r="C41" s="128" t="s">
        <v>33</v>
      </c>
      <c r="D41" s="32" t="s">
        <v>120</v>
      </c>
      <c r="E41" s="31">
        <v>9750</v>
      </c>
      <c r="F41" s="115"/>
      <c r="G41" s="111">
        <f>E41*F41</f>
        <v>0</v>
      </c>
      <c r="H41" s="72" t="s">
        <v>9</v>
      </c>
      <c r="I41" s="72" t="s">
        <v>1</v>
      </c>
      <c r="J41" s="72" t="s">
        <v>69</v>
      </c>
      <c r="K41" s="72" t="s">
        <v>70</v>
      </c>
      <c r="L41" s="72" t="s">
        <v>71</v>
      </c>
      <c r="M41" s="72" t="s">
        <v>167</v>
      </c>
      <c r="N41" s="72" t="s">
        <v>171</v>
      </c>
      <c r="O41" s="72" t="s">
        <v>202</v>
      </c>
      <c r="P41" s="72" t="s">
        <v>189</v>
      </c>
    </row>
    <row r="42" spans="1:16" ht="15.75" thickBot="1">
      <c r="A42" s="129"/>
      <c r="B42" s="129"/>
      <c r="C42" s="129"/>
      <c r="D42" s="23" t="s">
        <v>121</v>
      </c>
      <c r="E42" s="19">
        <f>E41-E41*I3</f>
        <v>9457.5</v>
      </c>
      <c r="F42" s="116"/>
      <c r="G42" s="118"/>
      <c r="H42" s="72">
        <v>1</v>
      </c>
      <c r="I42" s="72" t="s">
        <v>33</v>
      </c>
      <c r="J42" s="72">
        <v>330</v>
      </c>
      <c r="K42" s="72">
        <v>330</v>
      </c>
      <c r="L42" s="72">
        <v>410</v>
      </c>
      <c r="M42" s="73">
        <f>J42*K42*L42*0.000000001</f>
        <v>4.4649000000000001E-2</v>
      </c>
      <c r="N42" s="73">
        <v>5.9</v>
      </c>
      <c r="O42" s="73">
        <f>N42*F41</f>
        <v>0</v>
      </c>
      <c r="P42" s="73">
        <f>M42*F41</f>
        <v>0</v>
      </c>
    </row>
    <row r="43" spans="1:16" ht="15.75" thickBot="1">
      <c r="A43" s="129"/>
      <c r="B43" s="129"/>
      <c r="C43" s="129"/>
      <c r="D43" s="23" t="s">
        <v>122</v>
      </c>
      <c r="E43" s="19">
        <f>E41-E41*I4</f>
        <v>9067.5</v>
      </c>
      <c r="F43" s="116"/>
      <c r="G43" s="118"/>
      <c r="H43" s="72">
        <v>2</v>
      </c>
      <c r="I43" s="72" t="s">
        <v>34</v>
      </c>
      <c r="J43" s="72">
        <v>380</v>
      </c>
      <c r="K43" s="72">
        <v>330</v>
      </c>
      <c r="L43" s="72">
        <v>410</v>
      </c>
      <c r="M43" s="73">
        <f>J43*K43*L43*0.000000001</f>
        <v>5.1414000000000001E-2</v>
      </c>
      <c r="N43" s="73">
        <v>6.2</v>
      </c>
      <c r="O43" s="73">
        <f>N43*F48</f>
        <v>0</v>
      </c>
      <c r="P43" s="73">
        <f>M43*F48</f>
        <v>0</v>
      </c>
    </row>
    <row r="44" spans="1:16" ht="15.75" thickBot="1">
      <c r="A44" s="129"/>
      <c r="B44" s="129"/>
      <c r="C44" s="129"/>
      <c r="D44" s="23" t="s">
        <v>123</v>
      </c>
      <c r="E44" s="19">
        <f>E41-E41*I5</f>
        <v>8775</v>
      </c>
      <c r="F44" s="116"/>
      <c r="G44" s="118"/>
      <c r="H44" s="72">
        <v>3</v>
      </c>
      <c r="I44" s="72" t="s">
        <v>35</v>
      </c>
      <c r="J44" s="72">
        <v>370</v>
      </c>
      <c r="K44" s="72">
        <v>330</v>
      </c>
      <c r="L44" s="72">
        <v>560</v>
      </c>
      <c r="M44" s="73">
        <f>J44*K44*L44*0.000000001</f>
        <v>6.8376000000000006E-2</v>
      </c>
      <c r="N44" s="73">
        <v>7.3</v>
      </c>
      <c r="O44" s="73">
        <f>N44*F55</f>
        <v>0</v>
      </c>
      <c r="P44" s="73">
        <f>M44*F55</f>
        <v>0</v>
      </c>
    </row>
    <row r="45" spans="1:16" ht="15.75" thickBot="1">
      <c r="A45" s="129"/>
      <c r="B45" s="129"/>
      <c r="C45" s="129"/>
      <c r="D45" s="23" t="s">
        <v>124</v>
      </c>
      <c r="E45" s="19">
        <f>E41-E41*I6</f>
        <v>8482.5</v>
      </c>
      <c r="F45" s="116"/>
      <c r="G45" s="118"/>
      <c r="H45" s="72">
        <v>4</v>
      </c>
      <c r="I45" s="72" t="s">
        <v>191</v>
      </c>
      <c r="J45" s="72">
        <v>400</v>
      </c>
      <c r="K45" s="72">
        <v>420</v>
      </c>
      <c r="L45" s="72">
        <v>500</v>
      </c>
      <c r="M45" s="73">
        <f>J45*K45*L45*0.000000001</f>
        <v>8.4000000000000005E-2</v>
      </c>
      <c r="N45" s="73">
        <v>9</v>
      </c>
      <c r="O45" s="73">
        <f>N45*F62</f>
        <v>0</v>
      </c>
      <c r="P45" s="73">
        <f>M45*F62</f>
        <v>0</v>
      </c>
    </row>
    <row r="46" spans="1:16" ht="15.75" thickBot="1">
      <c r="A46" s="129"/>
      <c r="B46" s="129"/>
      <c r="C46" s="129"/>
      <c r="D46" s="23" t="s">
        <v>128</v>
      </c>
      <c r="E46" s="19">
        <f>E41-E41*I7</f>
        <v>8287.5</v>
      </c>
      <c r="F46" s="116"/>
      <c r="G46" s="118"/>
      <c r="H46" s="72">
        <v>5</v>
      </c>
      <c r="I46" s="72" t="s">
        <v>37</v>
      </c>
      <c r="J46" s="72">
        <v>390</v>
      </c>
      <c r="K46" s="72">
        <v>420</v>
      </c>
      <c r="L46" s="72">
        <v>650</v>
      </c>
      <c r="M46" s="73">
        <f>J46*K46*L46*0.000000001</f>
        <v>0.10647000000000001</v>
      </c>
      <c r="N46" s="75">
        <v>10.9</v>
      </c>
      <c r="O46" s="73">
        <f>N46*F69</f>
        <v>0</v>
      </c>
      <c r="P46" s="73">
        <f>M46*F69</f>
        <v>0</v>
      </c>
    </row>
    <row r="47" spans="1:16" ht="15.75" customHeight="1" thickBot="1">
      <c r="A47" s="130"/>
      <c r="B47" s="130"/>
      <c r="C47" s="130"/>
      <c r="D47" s="23" t="s">
        <v>129</v>
      </c>
      <c r="E47" s="19">
        <f>E41-E41*I8</f>
        <v>8092.5</v>
      </c>
      <c r="F47" s="117"/>
      <c r="G47" s="112"/>
      <c r="H47" s="12"/>
      <c r="I47" s="12"/>
      <c r="J47" s="12"/>
      <c r="K47" s="12"/>
      <c r="L47" s="12"/>
      <c r="M47" s="12"/>
      <c r="N47" s="85" t="s">
        <v>203</v>
      </c>
      <c r="O47" s="73">
        <f>SUM(O42:O46)</f>
        <v>0</v>
      </c>
      <c r="P47" s="73">
        <f>SUM(P42:P46)</f>
        <v>0</v>
      </c>
    </row>
    <row r="48" spans="1:16" ht="15.75" customHeight="1" thickBot="1">
      <c r="A48" s="128">
        <v>2</v>
      </c>
      <c r="B48" s="128"/>
      <c r="C48" s="128" t="s">
        <v>34</v>
      </c>
      <c r="D48" s="32" t="s">
        <v>120</v>
      </c>
      <c r="E48" s="31">
        <v>10200</v>
      </c>
      <c r="F48" s="115"/>
      <c r="G48" s="111">
        <f>E48*F48</f>
        <v>0</v>
      </c>
      <c r="H48" s="68"/>
      <c r="I48" s="76" t="s">
        <v>170</v>
      </c>
      <c r="J48" s="68"/>
      <c r="K48" s="68"/>
      <c r="L48" s="68"/>
      <c r="M48" s="68"/>
      <c r="N48" s="12"/>
      <c r="O48" s="12"/>
      <c r="P48" s="12"/>
    </row>
    <row r="49" spans="1:16" ht="15.75" thickBot="1">
      <c r="A49" s="129"/>
      <c r="B49" s="129"/>
      <c r="C49" s="129"/>
      <c r="D49" s="23" t="s">
        <v>121</v>
      </c>
      <c r="E49" s="19">
        <f>E48-E48*I3</f>
        <v>9894</v>
      </c>
      <c r="F49" s="116"/>
      <c r="G49" s="118"/>
      <c r="H49" s="72" t="s">
        <v>9</v>
      </c>
      <c r="I49" s="72" t="s">
        <v>1</v>
      </c>
      <c r="J49" s="72" t="s">
        <v>69</v>
      </c>
      <c r="K49" s="72" t="s">
        <v>70</v>
      </c>
      <c r="L49" s="72" t="s">
        <v>71</v>
      </c>
      <c r="M49" s="72" t="s">
        <v>171</v>
      </c>
      <c r="N49" s="12"/>
      <c r="O49" s="12"/>
      <c r="P49" s="12"/>
    </row>
    <row r="50" spans="1:16" ht="15.75" thickBot="1">
      <c r="A50" s="129"/>
      <c r="B50" s="129"/>
      <c r="C50" s="129"/>
      <c r="D50" s="23" t="s">
        <v>122</v>
      </c>
      <c r="E50" s="19">
        <f>E48-E48*I4</f>
        <v>9486</v>
      </c>
      <c r="F50" s="116"/>
      <c r="G50" s="118"/>
      <c r="H50" s="72">
        <v>1</v>
      </c>
      <c r="I50" s="72" t="s">
        <v>33</v>
      </c>
      <c r="J50" s="72" t="s">
        <v>192</v>
      </c>
      <c r="K50" s="72" t="s">
        <v>192</v>
      </c>
      <c r="L50" s="72" t="s">
        <v>195</v>
      </c>
      <c r="M50" s="73">
        <v>5.4</v>
      </c>
      <c r="N50" s="12"/>
      <c r="O50" s="12"/>
      <c r="P50" s="12"/>
    </row>
    <row r="51" spans="1:16" ht="15.75" thickBot="1">
      <c r="A51" s="129"/>
      <c r="B51" s="129"/>
      <c r="C51" s="129"/>
      <c r="D51" s="23" t="s">
        <v>123</v>
      </c>
      <c r="E51" s="19">
        <f>E48-E48*I5</f>
        <v>9180</v>
      </c>
      <c r="F51" s="116"/>
      <c r="G51" s="118"/>
      <c r="H51" s="72">
        <v>2</v>
      </c>
      <c r="I51" s="72" t="s">
        <v>34</v>
      </c>
      <c r="J51" s="72" t="s">
        <v>196</v>
      </c>
      <c r="K51" s="72" t="s">
        <v>192</v>
      </c>
      <c r="L51" s="72" t="s">
        <v>195</v>
      </c>
      <c r="M51" s="73">
        <v>5.6</v>
      </c>
      <c r="N51" s="12"/>
      <c r="O51" s="12"/>
      <c r="P51" s="12"/>
    </row>
    <row r="52" spans="1:16" ht="15.75" thickBot="1">
      <c r="A52" s="129"/>
      <c r="B52" s="129"/>
      <c r="C52" s="129"/>
      <c r="D52" s="23" t="s">
        <v>124</v>
      </c>
      <c r="E52" s="19">
        <f>E48-E48*I6</f>
        <v>8874</v>
      </c>
      <c r="F52" s="116"/>
      <c r="G52" s="118"/>
      <c r="H52" s="72">
        <v>3</v>
      </c>
      <c r="I52" s="72" t="s">
        <v>35</v>
      </c>
      <c r="J52" s="72" t="s">
        <v>196</v>
      </c>
      <c r="K52" s="72" t="s">
        <v>192</v>
      </c>
      <c r="L52" s="72" t="s">
        <v>177</v>
      </c>
      <c r="M52" s="73">
        <v>6.7</v>
      </c>
      <c r="N52" s="12"/>
      <c r="O52" s="12"/>
      <c r="P52" s="12"/>
    </row>
    <row r="53" spans="1:16" ht="15.75" thickBot="1">
      <c r="A53" s="129"/>
      <c r="B53" s="129"/>
      <c r="C53" s="129"/>
      <c r="D53" s="23" t="s">
        <v>128</v>
      </c>
      <c r="E53" s="19">
        <f>E48-E48*I7</f>
        <v>8670</v>
      </c>
      <c r="F53" s="116"/>
      <c r="G53" s="118"/>
      <c r="H53" s="72">
        <v>4</v>
      </c>
      <c r="I53" s="72" t="s">
        <v>191</v>
      </c>
      <c r="J53" s="72" t="s">
        <v>197</v>
      </c>
      <c r="K53" s="72" t="s">
        <v>198</v>
      </c>
      <c r="L53" s="72" t="s">
        <v>199</v>
      </c>
      <c r="M53" s="73">
        <v>8.3000000000000007</v>
      </c>
      <c r="N53" s="12"/>
      <c r="O53" s="12"/>
      <c r="P53" s="12"/>
    </row>
    <row r="54" spans="1:16" ht="15.75" thickBot="1">
      <c r="A54" s="130"/>
      <c r="B54" s="130"/>
      <c r="C54" s="130"/>
      <c r="D54" s="23" t="s">
        <v>129</v>
      </c>
      <c r="E54" s="19">
        <f>E48-E48*I8</f>
        <v>8466</v>
      </c>
      <c r="F54" s="117"/>
      <c r="G54" s="112"/>
      <c r="H54" s="72">
        <v>5</v>
      </c>
      <c r="I54" s="72" t="s">
        <v>37</v>
      </c>
      <c r="J54" s="72" t="s">
        <v>197</v>
      </c>
      <c r="K54" s="72" t="s">
        <v>198</v>
      </c>
      <c r="L54" s="72" t="s">
        <v>200</v>
      </c>
      <c r="M54" s="73">
        <v>9.9</v>
      </c>
      <c r="N54" s="12"/>
      <c r="O54" s="12"/>
      <c r="P54" s="12"/>
    </row>
    <row r="55" spans="1:16" ht="15.75" thickBot="1">
      <c r="A55" s="128">
        <v>3</v>
      </c>
      <c r="B55" s="128"/>
      <c r="C55" s="128" t="s">
        <v>35</v>
      </c>
      <c r="D55" s="32" t="s">
        <v>120</v>
      </c>
      <c r="E55" s="31">
        <v>10500</v>
      </c>
      <c r="F55" s="115"/>
      <c r="G55" s="111">
        <f>E55*F55</f>
        <v>0</v>
      </c>
      <c r="H55" s="12"/>
      <c r="I55" s="12"/>
    </row>
    <row r="56" spans="1:16" ht="15.75" thickBot="1">
      <c r="A56" s="129"/>
      <c r="B56" s="129"/>
      <c r="C56" s="129"/>
      <c r="D56" s="23" t="s">
        <v>121</v>
      </c>
      <c r="E56" s="19">
        <f>E55-E55*I3</f>
        <v>10185</v>
      </c>
      <c r="F56" s="116"/>
      <c r="G56" s="118"/>
      <c r="H56" s="12"/>
      <c r="I56" s="12"/>
    </row>
    <row r="57" spans="1:16" ht="15.75" thickBot="1">
      <c r="A57" s="129"/>
      <c r="B57" s="129"/>
      <c r="C57" s="129"/>
      <c r="D57" s="23" t="s">
        <v>122</v>
      </c>
      <c r="E57" s="19">
        <f>E55-E55*I4</f>
        <v>9765</v>
      </c>
      <c r="F57" s="116"/>
      <c r="G57" s="118"/>
      <c r="H57" s="12"/>
      <c r="I57" s="12"/>
    </row>
    <row r="58" spans="1:16" ht="15.75" thickBot="1">
      <c r="A58" s="129"/>
      <c r="B58" s="129"/>
      <c r="C58" s="129"/>
      <c r="D58" s="23" t="s">
        <v>123</v>
      </c>
      <c r="E58" s="19">
        <f>E55-E55*I5</f>
        <v>9450</v>
      </c>
      <c r="F58" s="116"/>
      <c r="G58" s="118"/>
      <c r="H58" s="12"/>
      <c r="I58" s="12"/>
    </row>
    <row r="59" spans="1:16" ht="15.75" thickBot="1">
      <c r="A59" s="129"/>
      <c r="B59" s="129"/>
      <c r="C59" s="129"/>
      <c r="D59" s="23" t="s">
        <v>124</v>
      </c>
      <c r="E59" s="19">
        <f>E55-E55*I6</f>
        <v>9135</v>
      </c>
      <c r="F59" s="116"/>
      <c r="G59" s="118"/>
      <c r="H59" s="12"/>
      <c r="I59" s="12"/>
    </row>
    <row r="60" spans="1:16" ht="15.75" thickBot="1">
      <c r="A60" s="129"/>
      <c r="B60" s="129"/>
      <c r="C60" s="129"/>
      <c r="D60" s="23" t="s">
        <v>128</v>
      </c>
      <c r="E60" s="19">
        <f>E55-E55*I7</f>
        <v>8925</v>
      </c>
      <c r="F60" s="116"/>
      <c r="G60" s="118"/>
      <c r="H60" s="12"/>
      <c r="I60" s="12"/>
    </row>
    <row r="61" spans="1:16" ht="15.75" thickBot="1">
      <c r="A61" s="130"/>
      <c r="B61" s="130"/>
      <c r="C61" s="130"/>
      <c r="D61" s="23" t="s">
        <v>129</v>
      </c>
      <c r="E61" s="19">
        <f>E55-E55*I8</f>
        <v>8715</v>
      </c>
      <c r="F61" s="117"/>
      <c r="G61" s="112"/>
      <c r="H61" s="12"/>
      <c r="I61" s="12"/>
    </row>
    <row r="62" spans="1:16" ht="15.75" thickBot="1">
      <c r="A62" s="128">
        <v>4</v>
      </c>
      <c r="B62" s="128"/>
      <c r="C62" s="128" t="s">
        <v>36</v>
      </c>
      <c r="D62" s="32" t="s">
        <v>120</v>
      </c>
      <c r="E62" s="31">
        <v>12800</v>
      </c>
      <c r="F62" s="115"/>
      <c r="G62" s="111">
        <f>E62*F62</f>
        <v>0</v>
      </c>
      <c r="H62" s="12"/>
      <c r="I62" s="12"/>
    </row>
    <row r="63" spans="1:16" ht="15.75" thickBot="1">
      <c r="A63" s="129"/>
      <c r="B63" s="129"/>
      <c r="C63" s="129"/>
      <c r="D63" s="23" t="s">
        <v>121</v>
      </c>
      <c r="E63" s="19">
        <f>E62-E62*I3</f>
        <v>12416</v>
      </c>
      <c r="F63" s="116"/>
      <c r="G63" s="118"/>
      <c r="H63" s="12"/>
      <c r="I63" s="12"/>
    </row>
    <row r="64" spans="1:16" ht="15.75" thickBot="1">
      <c r="A64" s="129"/>
      <c r="B64" s="129"/>
      <c r="C64" s="129"/>
      <c r="D64" s="23" t="s">
        <v>122</v>
      </c>
      <c r="E64" s="19">
        <f>E62-E62*I4</f>
        <v>11904</v>
      </c>
      <c r="F64" s="116"/>
      <c r="G64" s="118"/>
      <c r="H64" s="12"/>
      <c r="I64" s="12"/>
    </row>
    <row r="65" spans="1:9" ht="15.75" thickBot="1">
      <c r="A65" s="129"/>
      <c r="B65" s="129"/>
      <c r="C65" s="129"/>
      <c r="D65" s="23" t="s">
        <v>123</v>
      </c>
      <c r="E65" s="19">
        <f>E62-E62*I5</f>
        <v>11520</v>
      </c>
      <c r="F65" s="116"/>
      <c r="G65" s="118"/>
      <c r="H65" s="12"/>
      <c r="I65" s="12"/>
    </row>
    <row r="66" spans="1:9" ht="15.75" thickBot="1">
      <c r="A66" s="129"/>
      <c r="B66" s="129"/>
      <c r="C66" s="129"/>
      <c r="D66" s="23" t="s">
        <v>124</v>
      </c>
      <c r="E66" s="19">
        <f>E62-E62*I6</f>
        <v>11136</v>
      </c>
      <c r="F66" s="116"/>
      <c r="G66" s="118"/>
      <c r="H66" s="12"/>
      <c r="I66" s="12"/>
    </row>
    <row r="67" spans="1:9" ht="15.75" thickBot="1">
      <c r="A67" s="129"/>
      <c r="B67" s="129"/>
      <c r="C67" s="129"/>
      <c r="D67" s="23" t="s">
        <v>128</v>
      </c>
      <c r="E67" s="19">
        <f>E62-E62*I7</f>
        <v>10880</v>
      </c>
      <c r="F67" s="116"/>
      <c r="G67" s="118"/>
      <c r="H67" s="12"/>
      <c r="I67" s="12"/>
    </row>
    <row r="68" spans="1:9" ht="15.75" thickBot="1">
      <c r="A68" s="130"/>
      <c r="B68" s="130"/>
      <c r="C68" s="130"/>
      <c r="D68" s="23" t="s">
        <v>129</v>
      </c>
      <c r="E68" s="19">
        <f>E62-E62*I8</f>
        <v>10624</v>
      </c>
      <c r="F68" s="117"/>
      <c r="G68" s="112"/>
      <c r="H68" s="12"/>
      <c r="I68" s="12"/>
    </row>
    <row r="69" spans="1:9" ht="15.75" thickBot="1">
      <c r="A69" s="128">
        <v>5</v>
      </c>
      <c r="B69" s="128"/>
      <c r="C69" s="128" t="s">
        <v>37</v>
      </c>
      <c r="D69" s="32" t="s">
        <v>120</v>
      </c>
      <c r="E69" s="31">
        <v>13600</v>
      </c>
      <c r="F69" s="115"/>
      <c r="G69" s="111">
        <f>E69*F69</f>
        <v>0</v>
      </c>
      <c r="H69" s="12"/>
      <c r="I69" s="12"/>
    </row>
    <row r="70" spans="1:9" ht="15.75" thickBot="1">
      <c r="A70" s="129"/>
      <c r="B70" s="129"/>
      <c r="C70" s="129"/>
      <c r="D70" s="23" t="s">
        <v>121</v>
      </c>
      <c r="E70" s="19">
        <f>E69-E69*I3</f>
        <v>13192</v>
      </c>
      <c r="F70" s="116"/>
      <c r="G70" s="118"/>
      <c r="H70" s="12"/>
      <c r="I70" s="12"/>
    </row>
    <row r="71" spans="1:9" ht="15.75" thickBot="1">
      <c r="A71" s="129"/>
      <c r="B71" s="129"/>
      <c r="C71" s="129"/>
      <c r="D71" s="23" t="s">
        <v>122</v>
      </c>
      <c r="E71" s="19">
        <f>E69-E69*I4</f>
        <v>12648</v>
      </c>
      <c r="F71" s="116"/>
      <c r="G71" s="118"/>
      <c r="H71" s="12"/>
      <c r="I71" s="12"/>
    </row>
    <row r="72" spans="1:9" ht="15.75" thickBot="1">
      <c r="A72" s="129"/>
      <c r="B72" s="129"/>
      <c r="C72" s="129"/>
      <c r="D72" s="23" t="s">
        <v>123</v>
      </c>
      <c r="E72" s="19">
        <f>E69-E69*I5</f>
        <v>12240</v>
      </c>
      <c r="F72" s="116"/>
      <c r="G72" s="118"/>
      <c r="H72" s="12"/>
      <c r="I72" s="12"/>
    </row>
    <row r="73" spans="1:9" ht="15.75" thickBot="1">
      <c r="A73" s="129"/>
      <c r="B73" s="129"/>
      <c r="C73" s="129"/>
      <c r="D73" s="23" t="s">
        <v>124</v>
      </c>
      <c r="E73" s="19">
        <f>E69-E69*I6</f>
        <v>11832</v>
      </c>
      <c r="F73" s="116"/>
      <c r="G73" s="118"/>
      <c r="H73" s="12"/>
      <c r="I73" s="12"/>
    </row>
    <row r="74" spans="1:9" ht="15.75" thickBot="1">
      <c r="A74" s="129"/>
      <c r="B74" s="129"/>
      <c r="C74" s="129"/>
      <c r="D74" s="23" t="s">
        <v>128</v>
      </c>
      <c r="E74" s="19">
        <f>E69-E69*I7</f>
        <v>11560</v>
      </c>
      <c r="F74" s="116"/>
      <c r="G74" s="118"/>
      <c r="H74" s="12"/>
      <c r="I74" s="12"/>
    </row>
    <row r="75" spans="1:9" ht="15.75" thickBot="1">
      <c r="A75" s="130"/>
      <c r="B75" s="130"/>
      <c r="C75" s="130"/>
      <c r="D75" s="23" t="s">
        <v>129</v>
      </c>
      <c r="E75" s="19">
        <f>E69-E69*I8</f>
        <v>11288</v>
      </c>
      <c r="F75" s="117"/>
      <c r="G75" s="112"/>
      <c r="H75" s="12"/>
      <c r="I75" s="12"/>
    </row>
  </sheetData>
  <mergeCells count="55">
    <mergeCell ref="A17:A23"/>
    <mergeCell ref="C17:C23"/>
    <mergeCell ref="A24:A30"/>
    <mergeCell ref="C24:C30"/>
    <mergeCell ref="A31:A37"/>
    <mergeCell ref="C31:C37"/>
    <mergeCell ref="B17:B23"/>
    <mergeCell ref="B24:B30"/>
    <mergeCell ref="B31:B37"/>
    <mergeCell ref="A1:E1"/>
    <mergeCell ref="A3:A9"/>
    <mergeCell ref="C3:C9"/>
    <mergeCell ref="A10:A16"/>
    <mergeCell ref="C10:C16"/>
    <mergeCell ref="B3:B9"/>
    <mergeCell ref="B10:B16"/>
    <mergeCell ref="A62:A68"/>
    <mergeCell ref="C62:C68"/>
    <mergeCell ref="A69:A75"/>
    <mergeCell ref="C69:C75"/>
    <mergeCell ref="A39:E39"/>
    <mergeCell ref="A41:A47"/>
    <mergeCell ref="C41:C47"/>
    <mergeCell ref="A48:A54"/>
    <mergeCell ref="C48:C54"/>
    <mergeCell ref="A55:A61"/>
    <mergeCell ref="C55:C61"/>
    <mergeCell ref="B41:B47"/>
    <mergeCell ref="B48:B54"/>
    <mergeCell ref="B55:B61"/>
    <mergeCell ref="B62:B68"/>
    <mergeCell ref="B69:B75"/>
    <mergeCell ref="G41:G47"/>
    <mergeCell ref="F3:F9"/>
    <mergeCell ref="G3:G9"/>
    <mergeCell ref="F10:F16"/>
    <mergeCell ref="G10:G16"/>
    <mergeCell ref="F17:F23"/>
    <mergeCell ref="G17:G23"/>
    <mergeCell ref="H10:N10"/>
    <mergeCell ref="H17:L17"/>
    <mergeCell ref="H40:N40"/>
    <mergeCell ref="F69:F75"/>
    <mergeCell ref="G69:G75"/>
    <mergeCell ref="F48:F54"/>
    <mergeCell ref="G48:G54"/>
    <mergeCell ref="F55:F61"/>
    <mergeCell ref="G55:G61"/>
    <mergeCell ref="F62:F68"/>
    <mergeCell ref="G62:G68"/>
    <mergeCell ref="F24:F30"/>
    <mergeCell ref="G24:G30"/>
    <mergeCell ref="F31:F37"/>
    <mergeCell ref="G31:G37"/>
    <mergeCell ref="F41:F47"/>
  </mergeCells>
  <pageMargins left="0.7" right="0.7" top="0.75" bottom="0.75" header="0.3" footer="0.3"/>
  <pageSetup paperSize="9" orientation="portrait" verticalDpi="0" r:id="rId1"/>
  <rowBreaks count="1" manualBreakCount="1">
    <brk id="38" max="16383" man="1"/>
  </rowBreaks>
  <drawing r:id="rId2"/>
  <tableParts count="3"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M23" sqref="M23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6.7109375" bestFit="1" customWidth="1"/>
    <col min="9" max="9" width="10.85546875" bestFit="1" customWidth="1"/>
    <col min="10" max="10" width="11.140625" bestFit="1" customWidth="1"/>
    <col min="11" max="11" width="13.7109375" bestFit="1" customWidth="1"/>
    <col min="12" max="12" width="13.140625" bestFit="1" customWidth="1"/>
    <col min="13" max="13" width="19.140625" bestFit="1" customWidth="1"/>
    <col min="15" max="15" width="12.42578125" bestFit="1" customWidth="1"/>
    <col min="16" max="16" width="15" bestFit="1" customWidth="1"/>
  </cols>
  <sheetData>
    <row r="1" spans="1:16" ht="39" customHeight="1" thickBot="1">
      <c r="A1" s="121" t="s">
        <v>131</v>
      </c>
      <c r="B1" s="121"/>
      <c r="C1" s="122"/>
      <c r="D1" s="122"/>
      <c r="E1" s="122"/>
    </row>
    <row r="2" spans="1:16" ht="15.75" thickBot="1">
      <c r="A2" s="21" t="s">
        <v>9</v>
      </c>
      <c r="B2" s="21" t="s">
        <v>155</v>
      </c>
      <c r="C2" s="21" t="s">
        <v>1</v>
      </c>
      <c r="D2" s="22" t="s">
        <v>118</v>
      </c>
      <c r="E2" s="21" t="s">
        <v>156</v>
      </c>
      <c r="F2" s="49" t="s">
        <v>93</v>
      </c>
      <c r="G2" s="52" t="s">
        <v>126</v>
      </c>
      <c r="H2" s="37" t="s">
        <v>126</v>
      </c>
      <c r="I2" s="37" t="s">
        <v>127</v>
      </c>
      <c r="J2" s="49" t="s">
        <v>160</v>
      </c>
      <c r="K2" s="52" t="s">
        <v>161</v>
      </c>
      <c r="L2" s="99" t="s">
        <v>127</v>
      </c>
      <c r="M2" s="52" t="s">
        <v>232</v>
      </c>
    </row>
    <row r="3" spans="1:16" ht="15.75" thickBot="1">
      <c r="A3" s="128">
        <v>1</v>
      </c>
      <c r="B3" s="128"/>
      <c r="C3" s="128" t="s">
        <v>133</v>
      </c>
      <c r="D3" s="32" t="s">
        <v>120</v>
      </c>
      <c r="E3" s="31">
        <v>12200</v>
      </c>
      <c r="F3" s="115"/>
      <c r="G3" s="111">
        <f>E3*F3</f>
        <v>0</v>
      </c>
      <c r="H3" s="47" t="s">
        <v>121</v>
      </c>
      <c r="I3" s="38">
        <v>0.03</v>
      </c>
      <c r="J3" s="50">
        <f>F3+F13</f>
        <v>0</v>
      </c>
      <c r="K3" s="53">
        <f>G3+G13</f>
        <v>0</v>
      </c>
      <c r="L3" s="100"/>
      <c r="M3" s="53">
        <f>K3-K3*L3</f>
        <v>0</v>
      </c>
    </row>
    <row r="4" spans="1:16" ht="15.75" thickBot="1">
      <c r="A4" s="129"/>
      <c r="B4" s="129"/>
      <c r="C4" s="129"/>
      <c r="D4" s="23" t="s">
        <v>121</v>
      </c>
      <c r="E4" s="19">
        <f>E3-E3*I3</f>
        <v>11834</v>
      </c>
      <c r="F4" s="116"/>
      <c r="G4" s="118"/>
      <c r="H4" s="47" t="s">
        <v>122</v>
      </c>
      <c r="I4" s="38">
        <v>7.0000000000000007E-2</v>
      </c>
    </row>
    <row r="5" spans="1:16" ht="15.75" thickBot="1">
      <c r="A5" s="129"/>
      <c r="B5" s="129"/>
      <c r="C5" s="129"/>
      <c r="D5" s="23" t="s">
        <v>122</v>
      </c>
      <c r="E5" s="19">
        <f>E3-E3*I4</f>
        <v>11346</v>
      </c>
      <c r="F5" s="116"/>
      <c r="G5" s="118"/>
      <c r="H5" s="47" t="s">
        <v>123</v>
      </c>
      <c r="I5" s="38">
        <v>0.1</v>
      </c>
    </row>
    <row r="6" spans="1:16" ht="15.75" thickBot="1">
      <c r="A6" s="129"/>
      <c r="B6" s="129"/>
      <c r="C6" s="129"/>
      <c r="D6" s="23" t="s">
        <v>123</v>
      </c>
      <c r="E6" s="19">
        <f>E3-E3*I5</f>
        <v>10980</v>
      </c>
      <c r="F6" s="116"/>
      <c r="G6" s="118"/>
      <c r="H6" s="47" t="s">
        <v>124</v>
      </c>
      <c r="I6" s="38">
        <v>0.13</v>
      </c>
    </row>
    <row r="7" spans="1:16" ht="15.75" thickBot="1">
      <c r="A7" s="129"/>
      <c r="B7" s="129"/>
      <c r="C7" s="129"/>
      <c r="D7" s="23" t="s">
        <v>124</v>
      </c>
      <c r="E7" s="19">
        <f>E3-E3*I6</f>
        <v>10614</v>
      </c>
      <c r="F7" s="116"/>
      <c r="G7" s="118"/>
      <c r="H7" s="47" t="s">
        <v>125</v>
      </c>
      <c r="I7" s="38">
        <v>0.15</v>
      </c>
    </row>
    <row r="8" spans="1:16" ht="15.75" thickBot="1">
      <c r="A8" s="129"/>
      <c r="B8" s="129"/>
      <c r="C8" s="129"/>
      <c r="D8" s="23" t="s">
        <v>128</v>
      </c>
      <c r="E8" s="19">
        <f>E3-E3*I7</f>
        <v>10370</v>
      </c>
      <c r="F8" s="116"/>
      <c r="G8" s="118"/>
      <c r="H8" s="48" t="s">
        <v>119</v>
      </c>
      <c r="I8" s="40">
        <v>0.17</v>
      </c>
    </row>
    <row r="9" spans="1:16" ht="15.75" thickBot="1">
      <c r="A9" s="130"/>
      <c r="B9" s="130"/>
      <c r="C9" s="130"/>
      <c r="D9" s="23" t="s">
        <v>129</v>
      </c>
      <c r="E9" s="19">
        <f>E3-E3*I8</f>
        <v>10126</v>
      </c>
      <c r="F9" s="117"/>
      <c r="G9" s="112"/>
    </row>
    <row r="10" spans="1:16">
      <c r="A10" s="25"/>
      <c r="B10" s="25"/>
      <c r="C10" s="25"/>
      <c r="D10" s="25"/>
      <c r="E10" s="25"/>
      <c r="H10" s="131" t="s">
        <v>201</v>
      </c>
      <c r="I10" s="138"/>
      <c r="J10" s="138"/>
      <c r="K10" s="138"/>
      <c r="L10" s="138"/>
      <c r="M10" s="138"/>
      <c r="N10" s="138"/>
      <c r="O10" s="12"/>
      <c r="P10" s="12"/>
    </row>
    <row r="11" spans="1:16" ht="15.75" thickBot="1">
      <c r="A11" s="123" t="s">
        <v>132</v>
      </c>
      <c r="B11" s="123"/>
      <c r="C11" s="124"/>
      <c r="D11" s="124"/>
      <c r="E11" s="124"/>
      <c r="H11" s="72" t="s">
        <v>9</v>
      </c>
      <c r="I11" s="72" t="s">
        <v>1</v>
      </c>
      <c r="J11" s="72" t="s">
        <v>69</v>
      </c>
      <c r="K11" s="72" t="s">
        <v>70</v>
      </c>
      <c r="L11" s="72" t="s">
        <v>71</v>
      </c>
      <c r="M11" s="72" t="s">
        <v>167</v>
      </c>
      <c r="N11" s="72" t="s">
        <v>171</v>
      </c>
      <c r="O11" s="72" t="s">
        <v>202</v>
      </c>
      <c r="P11" s="72" t="s">
        <v>189</v>
      </c>
    </row>
    <row r="12" spans="1:16" ht="15.75" thickBot="1">
      <c r="A12" s="21" t="s">
        <v>9</v>
      </c>
      <c r="B12" s="21" t="s">
        <v>155</v>
      </c>
      <c r="C12" s="21" t="s">
        <v>1</v>
      </c>
      <c r="D12" s="22" t="s">
        <v>118</v>
      </c>
      <c r="E12" s="21" t="s">
        <v>156</v>
      </c>
      <c r="F12" s="49" t="s">
        <v>93</v>
      </c>
      <c r="G12" s="52" t="s">
        <v>126</v>
      </c>
      <c r="H12" s="72">
        <v>1</v>
      </c>
      <c r="I12" s="72" t="s">
        <v>27</v>
      </c>
      <c r="J12" s="72">
        <v>390</v>
      </c>
      <c r="K12" s="72">
        <v>420</v>
      </c>
      <c r="L12" s="72">
        <v>650</v>
      </c>
      <c r="M12" s="73">
        <f>J12*K12*L12*0.000000001</f>
        <v>0.10647000000000001</v>
      </c>
      <c r="N12" s="73">
        <v>11.3</v>
      </c>
      <c r="O12" s="73">
        <f>N12*F3</f>
        <v>0</v>
      </c>
      <c r="P12" s="73">
        <f>M12*F3</f>
        <v>0</v>
      </c>
    </row>
    <row r="13" spans="1:16" ht="15.75" customHeight="1" thickBot="1">
      <c r="A13" s="128">
        <v>1</v>
      </c>
      <c r="B13" s="128"/>
      <c r="C13" s="128" t="s">
        <v>138</v>
      </c>
      <c r="D13" s="32" t="s">
        <v>120</v>
      </c>
      <c r="E13" s="31">
        <v>14300</v>
      </c>
      <c r="F13" s="115"/>
      <c r="G13" s="141">
        <f>E13*F13</f>
        <v>0</v>
      </c>
      <c r="H13" s="72">
        <v>2</v>
      </c>
      <c r="I13" s="72" t="s">
        <v>37</v>
      </c>
      <c r="J13" s="72">
        <v>390</v>
      </c>
      <c r="K13" s="72">
        <v>420</v>
      </c>
      <c r="L13" s="72">
        <v>650</v>
      </c>
      <c r="M13" s="73">
        <f>J13*K13*L13*0.000000001</f>
        <v>0.10647000000000001</v>
      </c>
      <c r="N13" s="75">
        <v>10.9</v>
      </c>
      <c r="O13" s="73">
        <f>N13*F13</f>
        <v>0</v>
      </c>
      <c r="P13" s="73">
        <f>M13*F13</f>
        <v>0</v>
      </c>
    </row>
    <row r="14" spans="1:16" ht="15.75" thickBot="1">
      <c r="A14" s="129"/>
      <c r="B14" s="129"/>
      <c r="C14" s="129"/>
      <c r="D14" s="23" t="s">
        <v>121</v>
      </c>
      <c r="E14" s="19">
        <f>E13-E13*I3</f>
        <v>13871</v>
      </c>
      <c r="F14" s="116"/>
      <c r="G14" s="142"/>
      <c r="H14" s="12"/>
      <c r="I14" s="12"/>
      <c r="J14" s="12"/>
      <c r="K14" s="12"/>
      <c r="L14" s="12"/>
      <c r="M14" s="12"/>
      <c r="N14" s="81" t="s">
        <v>203</v>
      </c>
      <c r="O14" s="82">
        <f>SUM(O12:O13)</f>
        <v>0</v>
      </c>
      <c r="P14" s="83">
        <f>SUM(P12:P13)</f>
        <v>0</v>
      </c>
    </row>
    <row r="15" spans="1:16" ht="15.75" thickBot="1">
      <c r="A15" s="129"/>
      <c r="B15" s="129"/>
      <c r="C15" s="129"/>
      <c r="D15" s="23" t="s">
        <v>122</v>
      </c>
      <c r="E15" s="19">
        <f>E13-E13*I4</f>
        <v>13299</v>
      </c>
      <c r="F15" s="116"/>
      <c r="G15" s="142"/>
      <c r="H15" s="68"/>
      <c r="I15" s="76" t="s">
        <v>170</v>
      </c>
      <c r="J15" s="68"/>
      <c r="K15" s="68"/>
      <c r="L15" s="68"/>
      <c r="M15" s="68"/>
      <c r="N15" s="12"/>
      <c r="O15" s="12"/>
      <c r="P15" s="12"/>
    </row>
    <row r="16" spans="1:16" ht="15.75" thickBot="1">
      <c r="A16" s="129"/>
      <c r="B16" s="129"/>
      <c r="C16" s="129"/>
      <c r="D16" s="23" t="s">
        <v>123</v>
      </c>
      <c r="E16" s="19">
        <f>E13-E13*I5</f>
        <v>12870</v>
      </c>
      <c r="F16" s="116"/>
      <c r="G16" s="142"/>
      <c r="H16" s="72" t="s">
        <v>9</v>
      </c>
      <c r="I16" s="72" t="s">
        <v>1</v>
      </c>
      <c r="J16" s="72" t="s">
        <v>69</v>
      </c>
      <c r="K16" s="72" t="s">
        <v>70</v>
      </c>
      <c r="L16" s="72" t="s">
        <v>71</v>
      </c>
      <c r="M16" s="72" t="s">
        <v>171</v>
      </c>
      <c r="N16" s="12"/>
      <c r="O16" s="12"/>
      <c r="P16" s="12"/>
    </row>
    <row r="17" spans="1:16" ht="15.75" thickBot="1">
      <c r="A17" s="129"/>
      <c r="B17" s="129"/>
      <c r="C17" s="129"/>
      <c r="D17" s="23" t="s">
        <v>124</v>
      </c>
      <c r="E17" s="19">
        <f>E13-E13*I6</f>
        <v>12441</v>
      </c>
      <c r="F17" s="116"/>
      <c r="G17" s="142"/>
      <c r="H17" s="72">
        <v>1</v>
      </c>
      <c r="I17" s="72" t="s">
        <v>27</v>
      </c>
      <c r="J17" s="72" t="s">
        <v>197</v>
      </c>
      <c r="K17" s="72" t="s">
        <v>198</v>
      </c>
      <c r="L17" s="72" t="s">
        <v>200</v>
      </c>
      <c r="M17" s="73">
        <v>10.53</v>
      </c>
      <c r="N17" s="12"/>
      <c r="O17" s="12"/>
      <c r="P17" s="12"/>
    </row>
    <row r="18" spans="1:16" ht="15.75" thickBot="1">
      <c r="A18" s="129"/>
      <c r="B18" s="129"/>
      <c r="C18" s="129"/>
      <c r="D18" s="23" t="s">
        <v>128</v>
      </c>
      <c r="E18" s="19">
        <f>E13-E13*I7</f>
        <v>12155</v>
      </c>
      <c r="F18" s="116"/>
      <c r="G18" s="142"/>
      <c r="H18" s="72">
        <v>2</v>
      </c>
      <c r="I18" s="72" t="s">
        <v>37</v>
      </c>
      <c r="J18" s="72" t="s">
        <v>197</v>
      </c>
      <c r="K18" s="72" t="s">
        <v>198</v>
      </c>
      <c r="L18" s="72" t="s">
        <v>200</v>
      </c>
      <c r="M18" s="73">
        <v>9.9</v>
      </c>
      <c r="N18" s="12"/>
      <c r="O18" s="12"/>
      <c r="P18" s="12"/>
    </row>
    <row r="19" spans="1:16" ht="15.75" thickBot="1">
      <c r="A19" s="130"/>
      <c r="B19" s="130"/>
      <c r="C19" s="130"/>
      <c r="D19" s="23" t="s">
        <v>129</v>
      </c>
      <c r="E19" s="19">
        <f>E13-E13*I8</f>
        <v>11869</v>
      </c>
      <c r="F19" s="117"/>
      <c r="G19" s="143"/>
    </row>
  </sheetData>
  <mergeCells count="13">
    <mergeCell ref="A13:A19"/>
    <mergeCell ref="C13:C19"/>
    <mergeCell ref="B13:B19"/>
    <mergeCell ref="A1:E1"/>
    <mergeCell ref="A11:E11"/>
    <mergeCell ref="A3:A9"/>
    <mergeCell ref="C3:C9"/>
    <mergeCell ref="B3:B9"/>
    <mergeCell ref="H10:N10"/>
    <mergeCell ref="F3:F9"/>
    <mergeCell ref="G3:G9"/>
    <mergeCell ref="F13:F19"/>
    <mergeCell ref="G13:G19"/>
  </mergeCells>
  <pageMargins left="0.7" right="0.7" top="0.75" bottom="0.75" header="0.3" footer="0.3"/>
  <pageSetup paperSize="9" orientation="portrait" verticalDpi="0" r:id="rId1"/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P44"/>
  <sheetViews>
    <sheetView workbookViewId="0">
      <selection activeCell="L2" sqref="L2:M3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6.7109375" bestFit="1" customWidth="1"/>
    <col min="9" max="9" width="20.5703125" bestFit="1" customWidth="1"/>
    <col min="10" max="10" width="11.140625" bestFit="1" customWidth="1"/>
    <col min="11" max="11" width="13.7109375" bestFit="1" customWidth="1"/>
    <col min="13" max="13" width="19.140625" bestFit="1" customWidth="1"/>
    <col min="15" max="15" width="12" bestFit="1" customWidth="1"/>
    <col min="16" max="16" width="15" bestFit="1" customWidth="1"/>
  </cols>
  <sheetData>
    <row r="1" spans="1:16" ht="15.75" thickBot="1">
      <c r="A1" s="6"/>
      <c r="B1" s="6"/>
      <c r="C1" s="6"/>
      <c r="D1" s="6"/>
      <c r="E1" s="6"/>
    </row>
    <row r="2" spans="1:16" ht="15.75" thickBot="1">
      <c r="A2" s="9" t="s">
        <v>9</v>
      </c>
      <c r="B2" s="9" t="s">
        <v>155</v>
      </c>
      <c r="C2" s="9" t="s">
        <v>1</v>
      </c>
      <c r="D2" s="8" t="s">
        <v>118</v>
      </c>
      <c r="E2" s="9" t="s">
        <v>156</v>
      </c>
      <c r="F2" s="49" t="s">
        <v>93</v>
      </c>
      <c r="G2" s="52" t="s">
        <v>126</v>
      </c>
      <c r="H2" s="37" t="s">
        <v>126</v>
      </c>
      <c r="I2" s="37" t="s">
        <v>127</v>
      </c>
      <c r="J2" s="49" t="s">
        <v>160</v>
      </c>
      <c r="K2" s="52" t="s">
        <v>161</v>
      </c>
      <c r="L2" s="99" t="s">
        <v>127</v>
      </c>
      <c r="M2" s="52" t="s">
        <v>232</v>
      </c>
    </row>
    <row r="3" spans="1:16" ht="15.75" thickBot="1">
      <c r="A3" s="128">
        <v>1</v>
      </c>
      <c r="B3" s="128"/>
      <c r="C3" s="128" t="s">
        <v>111</v>
      </c>
      <c r="D3" s="33" t="s">
        <v>120</v>
      </c>
      <c r="E3" s="34">
        <v>9000</v>
      </c>
      <c r="F3" s="115"/>
      <c r="G3" s="111">
        <f>E3*F3</f>
        <v>0</v>
      </c>
      <c r="H3" s="47" t="s">
        <v>121</v>
      </c>
      <c r="I3" s="38">
        <v>0.03</v>
      </c>
      <c r="J3" s="50">
        <f>F3+F10+F17+F24+F31+F38</f>
        <v>0</v>
      </c>
      <c r="K3" s="53">
        <f>G3+G10+G17+G24+G31+G38</f>
        <v>0</v>
      </c>
      <c r="L3" s="100"/>
      <c r="M3" s="53">
        <f>K3-K3*L3</f>
        <v>0</v>
      </c>
    </row>
    <row r="4" spans="1:16" ht="15.75" thickBot="1">
      <c r="A4" s="129"/>
      <c r="B4" s="129"/>
      <c r="C4" s="129"/>
      <c r="D4" s="13" t="s">
        <v>121</v>
      </c>
      <c r="E4" s="7">
        <f>E3-E3*I3</f>
        <v>8730</v>
      </c>
      <c r="F4" s="116"/>
      <c r="G4" s="118"/>
      <c r="H4" s="47" t="s">
        <v>122</v>
      </c>
      <c r="I4" s="38">
        <v>7.0000000000000007E-2</v>
      </c>
    </row>
    <row r="5" spans="1:16" ht="15.75" thickBot="1">
      <c r="A5" s="129"/>
      <c r="B5" s="129"/>
      <c r="C5" s="129"/>
      <c r="D5" s="13" t="s">
        <v>130</v>
      </c>
      <c r="E5" s="7">
        <f>E3-E3*I4</f>
        <v>8370</v>
      </c>
      <c r="F5" s="116"/>
      <c r="G5" s="118"/>
      <c r="H5" s="47" t="s">
        <v>123</v>
      </c>
      <c r="I5" s="38">
        <v>0.1</v>
      </c>
    </row>
    <row r="6" spans="1:16" ht="15.75" thickBot="1">
      <c r="A6" s="129"/>
      <c r="B6" s="129"/>
      <c r="C6" s="129"/>
      <c r="D6" s="13" t="s">
        <v>123</v>
      </c>
      <c r="E6" s="7">
        <f>E3-E3*I5</f>
        <v>8100</v>
      </c>
      <c r="F6" s="116"/>
      <c r="G6" s="118"/>
      <c r="H6" s="47" t="s">
        <v>124</v>
      </c>
      <c r="I6" s="38">
        <v>0.13</v>
      </c>
    </row>
    <row r="7" spans="1:16" ht="15.75" thickBot="1">
      <c r="A7" s="129"/>
      <c r="B7" s="129"/>
      <c r="C7" s="129"/>
      <c r="D7" s="13" t="s">
        <v>124</v>
      </c>
      <c r="E7" s="7">
        <f>E3-E3*I6</f>
        <v>7830</v>
      </c>
      <c r="F7" s="116"/>
      <c r="G7" s="118"/>
      <c r="H7" s="47" t="s">
        <v>125</v>
      </c>
      <c r="I7" s="38">
        <v>0.15</v>
      </c>
    </row>
    <row r="8" spans="1:16" ht="15.75" thickBot="1">
      <c r="A8" s="129"/>
      <c r="B8" s="129"/>
      <c r="C8" s="129"/>
      <c r="D8" s="13" t="s">
        <v>128</v>
      </c>
      <c r="E8" s="7">
        <f>E3-E3*I7</f>
        <v>7650</v>
      </c>
      <c r="F8" s="116"/>
      <c r="G8" s="118"/>
      <c r="H8" s="48" t="s">
        <v>119</v>
      </c>
      <c r="I8" s="40">
        <v>0.17</v>
      </c>
    </row>
    <row r="9" spans="1:16" ht="15.75" thickBot="1">
      <c r="A9" s="130"/>
      <c r="B9" s="130"/>
      <c r="C9" s="130"/>
      <c r="D9" s="13" t="s">
        <v>129</v>
      </c>
      <c r="E9" s="7">
        <f>E3-E3*I8</f>
        <v>7470</v>
      </c>
      <c r="F9" s="117"/>
      <c r="G9" s="112"/>
      <c r="H9" s="144" t="s">
        <v>201</v>
      </c>
      <c r="I9" s="144"/>
      <c r="J9" s="144"/>
      <c r="K9" s="144"/>
      <c r="L9" s="144"/>
      <c r="M9" s="144"/>
      <c r="N9" s="144"/>
      <c r="O9" s="84"/>
      <c r="P9" s="84"/>
    </row>
    <row r="10" spans="1:16" ht="15.75" thickBot="1">
      <c r="A10" s="128">
        <v>2</v>
      </c>
      <c r="B10" s="128"/>
      <c r="C10" s="128" t="s">
        <v>106</v>
      </c>
      <c r="D10" s="33" t="s">
        <v>120</v>
      </c>
      <c r="E10" s="34">
        <v>10000</v>
      </c>
      <c r="F10" s="115"/>
      <c r="G10" s="111">
        <f>E10*F10</f>
        <v>0</v>
      </c>
      <c r="H10" s="70" t="s">
        <v>9</v>
      </c>
      <c r="I10" s="70" t="s">
        <v>1</v>
      </c>
      <c r="J10" s="70" t="s">
        <v>69</v>
      </c>
      <c r="K10" s="70" t="s">
        <v>70</v>
      </c>
      <c r="L10" s="70" t="s">
        <v>71</v>
      </c>
      <c r="M10" s="70" t="s">
        <v>167</v>
      </c>
      <c r="N10" s="70" t="s">
        <v>171</v>
      </c>
      <c r="O10" s="70" t="s">
        <v>187</v>
      </c>
      <c r="P10" s="70" t="s">
        <v>189</v>
      </c>
    </row>
    <row r="11" spans="1:16" ht="15.75" thickBot="1">
      <c r="A11" s="129"/>
      <c r="B11" s="129"/>
      <c r="C11" s="129"/>
      <c r="D11" s="13" t="s">
        <v>121</v>
      </c>
      <c r="E11" s="7">
        <f>E10-E10*I3</f>
        <v>9700</v>
      </c>
      <c r="F11" s="116"/>
      <c r="G11" s="118"/>
      <c r="H11" s="70">
        <v>1</v>
      </c>
      <c r="I11" s="70" t="s">
        <v>111</v>
      </c>
      <c r="J11" s="70">
        <v>280</v>
      </c>
      <c r="K11" s="70">
        <v>280</v>
      </c>
      <c r="L11" s="70">
        <v>230</v>
      </c>
      <c r="M11" s="71">
        <f>Таблица12[[#This Row],[Длина]]*Таблица12[[#This Row],[Ширина]]*Таблица12[[#This Row],[Высота]]*0.000000001</f>
        <v>1.8031999999999999E-2</v>
      </c>
      <c r="N11" s="71">
        <v>3.69</v>
      </c>
      <c r="O11" s="71">
        <f>Таблица12[[#This Row],[Вес]]*F3</f>
        <v>0</v>
      </c>
      <c r="P11" s="71">
        <f>Таблица12[[#This Row],[Объем]]*F3</f>
        <v>0</v>
      </c>
    </row>
    <row r="12" spans="1:16" ht="15.75" thickBot="1">
      <c r="A12" s="129"/>
      <c r="B12" s="129"/>
      <c r="C12" s="129"/>
      <c r="D12" s="13" t="s">
        <v>122</v>
      </c>
      <c r="E12" s="7">
        <f>E10-E10*I4</f>
        <v>9300</v>
      </c>
      <c r="F12" s="116"/>
      <c r="G12" s="118"/>
      <c r="H12" s="70">
        <v>2</v>
      </c>
      <c r="I12" s="70" t="s">
        <v>106</v>
      </c>
      <c r="J12" s="70">
        <v>280</v>
      </c>
      <c r="K12" s="70">
        <v>280</v>
      </c>
      <c r="L12" s="70">
        <v>290</v>
      </c>
      <c r="M12" s="71">
        <f>Таблица12[[#This Row],[Длина]]*Таблица12[[#This Row],[Ширина]]*Таблица12[[#This Row],[Высота]]*0.000000001</f>
        <v>2.2736000000000003E-2</v>
      </c>
      <c r="N12" s="71">
        <v>3.96</v>
      </c>
      <c r="O12" s="71">
        <f>Таблица12[[#This Row],[Вес]]*F10</f>
        <v>0</v>
      </c>
      <c r="P12" s="71">
        <f>Таблица12[[#This Row],[Объем]]*F10</f>
        <v>0</v>
      </c>
    </row>
    <row r="13" spans="1:16" ht="15.75" thickBot="1">
      <c r="A13" s="129"/>
      <c r="B13" s="129"/>
      <c r="C13" s="129"/>
      <c r="D13" s="13" t="s">
        <v>123</v>
      </c>
      <c r="E13" s="7">
        <f>E10-E10*I5</f>
        <v>9000</v>
      </c>
      <c r="F13" s="116"/>
      <c r="G13" s="118"/>
      <c r="H13" s="70">
        <v>3</v>
      </c>
      <c r="I13" s="70" t="s">
        <v>107</v>
      </c>
      <c r="J13" s="70">
        <v>350</v>
      </c>
      <c r="K13" s="70">
        <v>350</v>
      </c>
      <c r="L13" s="70">
        <v>230</v>
      </c>
      <c r="M13" s="71">
        <f>Таблица12[[#This Row],[Длина]]*Таблица12[[#This Row],[Ширина]]*Таблица12[[#This Row],[Высота]]*0.000000001</f>
        <v>2.8175000000000002E-2</v>
      </c>
      <c r="N13" s="71">
        <v>7.25</v>
      </c>
      <c r="O13" s="71">
        <f>Таблица12[[#This Row],[Вес]]*F17</f>
        <v>0</v>
      </c>
      <c r="P13" s="71">
        <f>Таблица12[[#This Row],[Объем]]*F17</f>
        <v>0</v>
      </c>
    </row>
    <row r="14" spans="1:16" ht="15.75" thickBot="1">
      <c r="A14" s="129"/>
      <c r="B14" s="129"/>
      <c r="C14" s="129"/>
      <c r="D14" s="13" t="s">
        <v>124</v>
      </c>
      <c r="E14" s="7">
        <f>E10-E10*I6</f>
        <v>8700</v>
      </c>
      <c r="F14" s="116"/>
      <c r="G14" s="118"/>
      <c r="H14" s="70">
        <v>4</v>
      </c>
      <c r="I14" s="70" t="s">
        <v>108</v>
      </c>
      <c r="J14" s="70">
        <v>350</v>
      </c>
      <c r="K14" s="70">
        <v>350</v>
      </c>
      <c r="L14" s="70">
        <v>320</v>
      </c>
      <c r="M14" s="71">
        <f>Таблица12[[#This Row],[Длина]]*Таблица12[[#This Row],[Ширина]]*Таблица12[[#This Row],[Высота]]*0.000000001</f>
        <v>3.9200000000000006E-2</v>
      </c>
      <c r="N14" s="71">
        <v>7.4</v>
      </c>
      <c r="O14" s="71">
        <f>Таблица12[[#This Row],[Вес]]*F24</f>
        <v>0</v>
      </c>
      <c r="P14" s="71">
        <f>Таблица12[[#This Row],[Объем]]*F24</f>
        <v>0</v>
      </c>
    </row>
    <row r="15" spans="1:16" ht="15.75" thickBot="1">
      <c r="A15" s="129"/>
      <c r="B15" s="129"/>
      <c r="C15" s="129"/>
      <c r="D15" s="13" t="s">
        <v>128</v>
      </c>
      <c r="E15" s="7">
        <f>E10-E10*I7</f>
        <v>8500</v>
      </c>
      <c r="F15" s="116"/>
      <c r="G15" s="118"/>
      <c r="H15" s="70">
        <v>5</v>
      </c>
      <c r="I15" s="70" t="s">
        <v>109</v>
      </c>
      <c r="J15" s="70">
        <v>350</v>
      </c>
      <c r="K15" s="70">
        <v>350</v>
      </c>
      <c r="L15" s="70">
        <v>370</v>
      </c>
      <c r="M15" s="71">
        <f>Таблица12[[#This Row],[Длина]]*Таблица12[[#This Row],[Ширина]]*Таблица12[[#This Row],[Высота]]*0.000000001</f>
        <v>4.5325000000000004E-2</v>
      </c>
      <c r="N15" s="71">
        <v>8.5500000000000007</v>
      </c>
      <c r="O15" s="71">
        <f>Таблица12[[#This Row],[Вес]]*F31</f>
        <v>0</v>
      </c>
      <c r="P15" s="71">
        <f>Таблица12[[#This Row],[Объем]]*F31</f>
        <v>0</v>
      </c>
    </row>
    <row r="16" spans="1:16" ht="15.75" thickBot="1">
      <c r="A16" s="130"/>
      <c r="B16" s="130"/>
      <c r="C16" s="130"/>
      <c r="D16" s="13" t="s">
        <v>129</v>
      </c>
      <c r="E16" s="7">
        <f>E10-E10*I8</f>
        <v>8300</v>
      </c>
      <c r="F16" s="117"/>
      <c r="G16" s="112"/>
      <c r="H16" s="88">
        <v>6</v>
      </c>
      <c r="I16" s="89" t="s">
        <v>110</v>
      </c>
      <c r="J16" s="89">
        <v>350</v>
      </c>
      <c r="K16" s="89">
        <v>350</v>
      </c>
      <c r="L16" s="89">
        <v>410</v>
      </c>
      <c r="M16" s="90">
        <f>Таблица12[[#This Row],[Длина]]*Таблица12[[#This Row],[Ширина]]*Таблица12[[#This Row],[Высота]]*0.000000001</f>
        <v>5.0225000000000006E-2</v>
      </c>
      <c r="N16" s="71">
        <v>9.15</v>
      </c>
      <c r="O16" s="71">
        <f>Таблица12[[#This Row],[Вес]]*F38</f>
        <v>0</v>
      </c>
      <c r="P16" s="71">
        <f>Таблица12[[#This Row],[Объем]]*F38</f>
        <v>0</v>
      </c>
    </row>
    <row r="17" spans="1:16" ht="15.75" thickBot="1">
      <c r="A17" s="128">
        <v>3</v>
      </c>
      <c r="B17" s="128"/>
      <c r="C17" s="128" t="s">
        <v>107</v>
      </c>
      <c r="D17" s="33" t="s">
        <v>120</v>
      </c>
      <c r="E17" s="34">
        <v>11700</v>
      </c>
      <c r="F17" s="115"/>
      <c r="G17" s="111">
        <f>E17*F17</f>
        <v>0</v>
      </c>
      <c r="H17" s="87"/>
      <c r="I17" s="87"/>
      <c r="J17" s="87"/>
      <c r="K17" s="87"/>
      <c r="L17" s="87"/>
      <c r="M17" s="87"/>
      <c r="N17" s="101" t="s">
        <v>203</v>
      </c>
      <c r="O17" s="71">
        <f>SUM(O11:O16)</f>
        <v>0</v>
      </c>
      <c r="P17" s="71">
        <f>SUM(P11:P16)</f>
        <v>0</v>
      </c>
    </row>
    <row r="18" spans="1:16" ht="15.75" thickBot="1">
      <c r="A18" s="129"/>
      <c r="B18" s="129"/>
      <c r="C18" s="129"/>
      <c r="D18" s="13" t="s">
        <v>121</v>
      </c>
      <c r="E18" s="7">
        <f>E17-E17*I3</f>
        <v>11349</v>
      </c>
      <c r="F18" s="116"/>
      <c r="G18" s="118"/>
    </row>
    <row r="19" spans="1:16" ht="15.75" thickBot="1">
      <c r="A19" s="129"/>
      <c r="B19" s="129"/>
      <c r="C19" s="129"/>
      <c r="D19" s="13" t="s">
        <v>122</v>
      </c>
      <c r="E19" s="7">
        <f>E17-E17*I4</f>
        <v>10881</v>
      </c>
      <c r="F19" s="116"/>
      <c r="G19" s="118"/>
    </row>
    <row r="20" spans="1:16" ht="15.75" thickBot="1">
      <c r="A20" s="129"/>
      <c r="B20" s="129"/>
      <c r="C20" s="129"/>
      <c r="D20" s="13" t="s">
        <v>123</v>
      </c>
      <c r="E20" s="7">
        <f>E17-E17*I5</f>
        <v>10530</v>
      </c>
      <c r="F20" s="116"/>
      <c r="G20" s="118"/>
    </row>
    <row r="21" spans="1:16" ht="15.75" thickBot="1">
      <c r="A21" s="129"/>
      <c r="B21" s="129"/>
      <c r="C21" s="129"/>
      <c r="D21" s="13" t="s">
        <v>124</v>
      </c>
      <c r="E21" s="7">
        <f>E17-E17*I6</f>
        <v>10179</v>
      </c>
      <c r="F21" s="116"/>
      <c r="G21" s="118"/>
    </row>
    <row r="22" spans="1:16" ht="15.75" thickBot="1">
      <c r="A22" s="129"/>
      <c r="B22" s="129"/>
      <c r="C22" s="129"/>
      <c r="D22" s="13" t="s">
        <v>128</v>
      </c>
      <c r="E22" s="7">
        <f>E17-E17*I7</f>
        <v>9945</v>
      </c>
      <c r="F22" s="116"/>
      <c r="G22" s="118"/>
    </row>
    <row r="23" spans="1:16" ht="15.75" thickBot="1">
      <c r="A23" s="130"/>
      <c r="B23" s="130"/>
      <c r="C23" s="130"/>
      <c r="D23" s="13" t="s">
        <v>129</v>
      </c>
      <c r="E23" s="7">
        <f>E17-E17*I8</f>
        <v>9711</v>
      </c>
      <c r="F23" s="117"/>
      <c r="G23" s="112"/>
    </row>
    <row r="24" spans="1:16" ht="15.75" thickBot="1">
      <c r="A24" s="128">
        <v>4</v>
      </c>
      <c r="B24" s="128"/>
      <c r="C24" s="128" t="s">
        <v>108</v>
      </c>
      <c r="D24" s="33" t="s">
        <v>120</v>
      </c>
      <c r="E24" s="34">
        <v>12500</v>
      </c>
      <c r="F24" s="115"/>
      <c r="G24" s="111">
        <f>E24*F24</f>
        <v>0</v>
      </c>
    </row>
    <row r="25" spans="1:16" ht="15.75" thickBot="1">
      <c r="A25" s="129"/>
      <c r="B25" s="129"/>
      <c r="C25" s="129"/>
      <c r="D25" s="13" t="s">
        <v>121</v>
      </c>
      <c r="E25" s="7">
        <f>E24-E24*I3</f>
        <v>12125</v>
      </c>
      <c r="F25" s="116"/>
      <c r="G25" s="118"/>
    </row>
    <row r="26" spans="1:16" ht="15.75" thickBot="1">
      <c r="A26" s="129"/>
      <c r="B26" s="129"/>
      <c r="C26" s="129"/>
      <c r="D26" s="13" t="s">
        <v>122</v>
      </c>
      <c r="E26" s="7">
        <f>E24-E24*I4</f>
        <v>11625</v>
      </c>
      <c r="F26" s="116"/>
      <c r="G26" s="118"/>
    </row>
    <row r="27" spans="1:16" ht="15.75" thickBot="1">
      <c r="A27" s="129"/>
      <c r="B27" s="129"/>
      <c r="C27" s="129"/>
      <c r="D27" s="13" t="s">
        <v>123</v>
      </c>
      <c r="E27" s="7">
        <f>E24-E24*I5</f>
        <v>11250</v>
      </c>
      <c r="F27" s="116"/>
      <c r="G27" s="118"/>
    </row>
    <row r="28" spans="1:16" ht="15.75" thickBot="1">
      <c r="A28" s="129"/>
      <c r="B28" s="129"/>
      <c r="C28" s="129"/>
      <c r="D28" s="13" t="s">
        <v>124</v>
      </c>
      <c r="E28" s="7">
        <f>E24-E24*I6</f>
        <v>10875</v>
      </c>
      <c r="F28" s="116"/>
      <c r="G28" s="118"/>
    </row>
    <row r="29" spans="1:16" ht="15.75" thickBot="1">
      <c r="A29" s="129"/>
      <c r="B29" s="129"/>
      <c r="C29" s="129"/>
      <c r="D29" s="13" t="s">
        <v>128</v>
      </c>
      <c r="E29" s="7">
        <f>E24-E24*I7</f>
        <v>10625</v>
      </c>
      <c r="F29" s="116"/>
      <c r="G29" s="118"/>
    </row>
    <row r="30" spans="1:16" ht="15.75" thickBot="1">
      <c r="A30" s="130"/>
      <c r="B30" s="130"/>
      <c r="C30" s="130"/>
      <c r="D30" s="13" t="s">
        <v>129</v>
      </c>
      <c r="E30" s="7">
        <f>E24-E24*I8</f>
        <v>10375</v>
      </c>
      <c r="F30" s="117"/>
      <c r="G30" s="112"/>
    </row>
    <row r="31" spans="1:16" ht="15.75" thickBot="1">
      <c r="A31" s="128">
        <v>5</v>
      </c>
      <c r="B31" s="128"/>
      <c r="C31" s="128" t="s">
        <v>109</v>
      </c>
      <c r="D31" s="33" t="s">
        <v>120</v>
      </c>
      <c r="E31" s="34">
        <v>13200</v>
      </c>
      <c r="F31" s="115"/>
      <c r="G31" s="111">
        <f>E31*F31</f>
        <v>0</v>
      </c>
    </row>
    <row r="32" spans="1:16" ht="15.75" thickBot="1">
      <c r="A32" s="129"/>
      <c r="B32" s="129"/>
      <c r="C32" s="129"/>
      <c r="D32" s="13" t="s">
        <v>121</v>
      </c>
      <c r="E32" s="7">
        <f>E31-E31*I3</f>
        <v>12804</v>
      </c>
      <c r="F32" s="116"/>
      <c r="G32" s="118"/>
    </row>
    <row r="33" spans="1:7" ht="15.75" thickBot="1">
      <c r="A33" s="129"/>
      <c r="B33" s="129"/>
      <c r="C33" s="129"/>
      <c r="D33" s="13" t="s">
        <v>122</v>
      </c>
      <c r="E33" s="7">
        <f>E31-E31*I4</f>
        <v>12276</v>
      </c>
      <c r="F33" s="116"/>
      <c r="G33" s="118"/>
    </row>
    <row r="34" spans="1:7" ht="15.75" thickBot="1">
      <c r="A34" s="129"/>
      <c r="B34" s="129"/>
      <c r="C34" s="129"/>
      <c r="D34" s="13" t="s">
        <v>123</v>
      </c>
      <c r="E34" s="7">
        <f>E31-E31*I5</f>
        <v>11880</v>
      </c>
      <c r="F34" s="116"/>
      <c r="G34" s="118"/>
    </row>
    <row r="35" spans="1:7" ht="15.75" thickBot="1">
      <c r="A35" s="129"/>
      <c r="B35" s="129"/>
      <c r="C35" s="129"/>
      <c r="D35" s="13" t="s">
        <v>124</v>
      </c>
      <c r="E35" s="7">
        <f>E31-E31*I6</f>
        <v>11484</v>
      </c>
      <c r="F35" s="116"/>
      <c r="G35" s="118"/>
    </row>
    <row r="36" spans="1:7" ht="15.75" thickBot="1">
      <c r="A36" s="129"/>
      <c r="B36" s="129"/>
      <c r="C36" s="129"/>
      <c r="D36" s="13" t="s">
        <v>128</v>
      </c>
      <c r="E36" s="7">
        <f>E31-E31*I7</f>
        <v>11220</v>
      </c>
      <c r="F36" s="116"/>
      <c r="G36" s="118"/>
    </row>
    <row r="37" spans="1:7" ht="15.75" thickBot="1">
      <c r="A37" s="130"/>
      <c r="B37" s="130"/>
      <c r="C37" s="130"/>
      <c r="D37" s="13" t="s">
        <v>129</v>
      </c>
      <c r="E37" s="7">
        <f>E31-E31*I8</f>
        <v>10956</v>
      </c>
      <c r="F37" s="117"/>
      <c r="G37" s="112"/>
    </row>
    <row r="38" spans="1:7" ht="15.75" thickBot="1">
      <c r="A38" s="128">
        <v>6</v>
      </c>
      <c r="B38" s="128"/>
      <c r="C38" s="128" t="s">
        <v>110</v>
      </c>
      <c r="D38" s="33" t="s">
        <v>120</v>
      </c>
      <c r="E38" s="34">
        <v>13500</v>
      </c>
      <c r="F38" s="115"/>
      <c r="G38" s="111">
        <f>E38*F38</f>
        <v>0</v>
      </c>
    </row>
    <row r="39" spans="1:7" ht="15.75" thickBot="1">
      <c r="A39" s="129"/>
      <c r="B39" s="129"/>
      <c r="C39" s="129"/>
      <c r="D39" s="13" t="s">
        <v>121</v>
      </c>
      <c r="E39" s="7">
        <f>E38-E38*I3</f>
        <v>13095</v>
      </c>
      <c r="F39" s="116"/>
      <c r="G39" s="118"/>
    </row>
    <row r="40" spans="1:7" ht="15.75" thickBot="1">
      <c r="A40" s="129"/>
      <c r="B40" s="129"/>
      <c r="C40" s="129"/>
      <c r="D40" s="13" t="s">
        <v>122</v>
      </c>
      <c r="E40" s="7">
        <f>E38-E38*I4</f>
        <v>12555</v>
      </c>
      <c r="F40" s="116"/>
      <c r="G40" s="118"/>
    </row>
    <row r="41" spans="1:7" ht="15.75" thickBot="1">
      <c r="A41" s="129"/>
      <c r="B41" s="129"/>
      <c r="C41" s="129"/>
      <c r="D41" s="13" t="s">
        <v>123</v>
      </c>
      <c r="E41" s="7">
        <f>E38-E38*I5</f>
        <v>12150</v>
      </c>
      <c r="F41" s="116"/>
      <c r="G41" s="118"/>
    </row>
    <row r="42" spans="1:7" ht="15.75" thickBot="1">
      <c r="A42" s="129"/>
      <c r="B42" s="129"/>
      <c r="C42" s="129"/>
      <c r="D42" s="13" t="s">
        <v>124</v>
      </c>
      <c r="E42" s="7">
        <f>E38-E38*I6</f>
        <v>11745</v>
      </c>
      <c r="F42" s="116"/>
      <c r="G42" s="118"/>
    </row>
    <row r="43" spans="1:7" ht="15.75" thickBot="1">
      <c r="A43" s="129"/>
      <c r="B43" s="129"/>
      <c r="C43" s="129"/>
      <c r="D43" s="13" t="s">
        <v>128</v>
      </c>
      <c r="E43" s="7">
        <f>E38-E38*I7</f>
        <v>11475</v>
      </c>
      <c r="F43" s="116"/>
      <c r="G43" s="118"/>
    </row>
    <row r="44" spans="1:7" ht="15.75" thickBot="1">
      <c r="A44" s="130"/>
      <c r="B44" s="130"/>
      <c r="C44" s="130"/>
      <c r="D44" s="13" t="s">
        <v>129</v>
      </c>
      <c r="E44" s="7">
        <f>E38-E38*I8</f>
        <v>11205</v>
      </c>
      <c r="F44" s="117"/>
      <c r="G44" s="112"/>
    </row>
  </sheetData>
  <mergeCells count="31">
    <mergeCell ref="A3:A9"/>
    <mergeCell ref="C3:C9"/>
    <mergeCell ref="A10:A16"/>
    <mergeCell ref="C10:C16"/>
    <mergeCell ref="A17:A23"/>
    <mergeCell ref="C17:C23"/>
    <mergeCell ref="B3:B9"/>
    <mergeCell ref="B10:B16"/>
    <mergeCell ref="B17:B23"/>
    <mergeCell ref="A24:A30"/>
    <mergeCell ref="C24:C30"/>
    <mergeCell ref="A31:A37"/>
    <mergeCell ref="C31:C37"/>
    <mergeCell ref="A38:A44"/>
    <mergeCell ref="C38:C44"/>
    <mergeCell ref="B24:B30"/>
    <mergeCell ref="B31:B37"/>
    <mergeCell ref="B38:B44"/>
    <mergeCell ref="F38:F44"/>
    <mergeCell ref="G38:G44"/>
    <mergeCell ref="F3:F9"/>
    <mergeCell ref="G3:G9"/>
    <mergeCell ref="F10:F16"/>
    <mergeCell ref="G10:G16"/>
    <mergeCell ref="F17:F23"/>
    <mergeCell ref="G17:G23"/>
    <mergeCell ref="H9:N9"/>
    <mergeCell ref="F24:F30"/>
    <mergeCell ref="G24:G30"/>
    <mergeCell ref="F31:F37"/>
    <mergeCell ref="G31:G37"/>
  </mergeCells>
  <pageMargins left="0.7" right="0.7" top="0.75" bottom="0.75" header="0.3" footer="0.3"/>
  <pageSetup paperSize="9" orientation="portrait" verticalDpi="0" r:id="rId1"/>
  <drawing r:id="rId2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P61"/>
  <sheetViews>
    <sheetView workbookViewId="0">
      <selection activeCell="L2" sqref="L2:M3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6.7109375" bestFit="1" customWidth="1"/>
    <col min="9" max="9" width="20.5703125" bestFit="1" customWidth="1"/>
    <col min="10" max="10" width="11.140625" bestFit="1" customWidth="1"/>
    <col min="11" max="11" width="13.7109375" bestFit="1" customWidth="1"/>
    <col min="13" max="13" width="19.140625" bestFit="1" customWidth="1"/>
    <col min="15" max="15" width="11" bestFit="1" customWidth="1"/>
    <col min="16" max="16" width="14" bestFit="1" customWidth="1"/>
  </cols>
  <sheetData>
    <row r="1" spans="1:16" ht="15.75" thickBot="1">
      <c r="A1" s="123" t="s">
        <v>99</v>
      </c>
      <c r="B1" s="123"/>
      <c r="C1" s="148"/>
      <c r="D1" s="148"/>
      <c r="E1" s="148"/>
    </row>
    <row r="2" spans="1:16" ht="15.75" thickBot="1">
      <c r="A2" s="21" t="s">
        <v>9</v>
      </c>
      <c r="B2" s="21" t="s">
        <v>155</v>
      </c>
      <c r="C2" s="21" t="s">
        <v>1</v>
      </c>
      <c r="D2" s="22" t="s">
        <v>118</v>
      </c>
      <c r="E2" s="21" t="s">
        <v>140</v>
      </c>
      <c r="F2" s="49" t="s">
        <v>93</v>
      </c>
      <c r="G2" s="52" t="s">
        <v>126</v>
      </c>
      <c r="H2" s="37" t="s">
        <v>126</v>
      </c>
      <c r="I2" s="37" t="s">
        <v>127</v>
      </c>
      <c r="J2" s="49" t="s">
        <v>160</v>
      </c>
      <c r="K2" s="52" t="s">
        <v>161</v>
      </c>
      <c r="L2" s="99" t="s">
        <v>127</v>
      </c>
      <c r="M2" s="52" t="s">
        <v>232</v>
      </c>
    </row>
    <row r="3" spans="1:16" ht="18.75" customHeight="1" thickBot="1">
      <c r="A3" s="128">
        <v>1</v>
      </c>
      <c r="B3" s="128"/>
      <c r="C3" s="128" t="s">
        <v>38</v>
      </c>
      <c r="D3" s="32" t="s">
        <v>120</v>
      </c>
      <c r="E3" s="31">
        <v>5004</v>
      </c>
      <c r="F3" s="115"/>
      <c r="G3" s="111">
        <f>E3*F3</f>
        <v>0</v>
      </c>
      <c r="H3" s="47" t="s">
        <v>121</v>
      </c>
      <c r="I3" s="38">
        <v>0.03</v>
      </c>
      <c r="J3" s="50">
        <f>F3+F10+F17+F24+F31+F38+F48+F55</f>
        <v>0</v>
      </c>
      <c r="K3" s="53">
        <f>G3+G10+G17+G24+G31+G38+G48+G55</f>
        <v>0</v>
      </c>
      <c r="L3" s="100"/>
      <c r="M3" s="53">
        <f>K3-K3*L3</f>
        <v>0</v>
      </c>
    </row>
    <row r="4" spans="1:16" ht="15.75" thickBot="1">
      <c r="A4" s="129"/>
      <c r="B4" s="129"/>
      <c r="C4" s="129"/>
      <c r="D4" s="23" t="s">
        <v>121</v>
      </c>
      <c r="E4" s="19">
        <f>E3-E3*I3</f>
        <v>4853.88</v>
      </c>
      <c r="F4" s="116"/>
      <c r="G4" s="118"/>
      <c r="H4" s="47" t="s">
        <v>122</v>
      </c>
      <c r="I4" s="38">
        <v>7.0000000000000007E-2</v>
      </c>
    </row>
    <row r="5" spans="1:16" ht="15.75" thickBot="1">
      <c r="A5" s="129"/>
      <c r="B5" s="129"/>
      <c r="C5" s="129"/>
      <c r="D5" s="23" t="s">
        <v>130</v>
      </c>
      <c r="E5" s="19">
        <f>E3-E3*I4</f>
        <v>4653.72</v>
      </c>
      <c r="F5" s="116"/>
      <c r="G5" s="118"/>
      <c r="H5" s="47" t="s">
        <v>123</v>
      </c>
      <c r="I5" s="38">
        <v>0.1</v>
      </c>
    </row>
    <row r="6" spans="1:16" ht="15.75" thickBot="1">
      <c r="A6" s="129"/>
      <c r="B6" s="129"/>
      <c r="C6" s="129"/>
      <c r="D6" s="23" t="s">
        <v>123</v>
      </c>
      <c r="E6" s="19">
        <f>E3-E3*I5</f>
        <v>4503.6000000000004</v>
      </c>
      <c r="F6" s="116"/>
      <c r="G6" s="118"/>
      <c r="H6" s="47" t="s">
        <v>124</v>
      </c>
      <c r="I6" s="38">
        <v>0.13</v>
      </c>
    </row>
    <row r="7" spans="1:16" ht="15.75" thickBot="1">
      <c r="A7" s="129"/>
      <c r="B7" s="129"/>
      <c r="C7" s="129"/>
      <c r="D7" s="23" t="s">
        <v>124</v>
      </c>
      <c r="E7" s="19">
        <f>E3-E3*I6</f>
        <v>4353.4799999999996</v>
      </c>
      <c r="F7" s="116"/>
      <c r="G7" s="118"/>
      <c r="H7" s="47" t="s">
        <v>125</v>
      </c>
      <c r="I7" s="38">
        <v>0.15</v>
      </c>
    </row>
    <row r="8" spans="1:16" ht="15.75" thickBot="1">
      <c r="A8" s="129"/>
      <c r="B8" s="129"/>
      <c r="C8" s="129"/>
      <c r="D8" s="23" t="s">
        <v>128</v>
      </c>
      <c r="E8" s="19">
        <f>E3-E3*I7</f>
        <v>4253.3999999999996</v>
      </c>
      <c r="F8" s="116"/>
      <c r="G8" s="118"/>
      <c r="H8" s="48" t="s">
        <v>119</v>
      </c>
      <c r="I8" s="40">
        <v>0.17</v>
      </c>
    </row>
    <row r="9" spans="1:16" ht="15.75" thickBot="1">
      <c r="A9" s="130"/>
      <c r="B9" s="130"/>
      <c r="C9" s="130"/>
      <c r="D9" s="23" t="s">
        <v>129</v>
      </c>
      <c r="E9" s="19">
        <f>E3-E3*I8</f>
        <v>4153.32</v>
      </c>
      <c r="F9" s="117"/>
      <c r="G9" s="112"/>
      <c r="H9" s="145" t="s">
        <v>201</v>
      </c>
      <c r="I9" s="146"/>
      <c r="J9" s="146"/>
      <c r="K9" s="146"/>
      <c r="L9" s="146"/>
      <c r="M9" s="146"/>
      <c r="N9" s="146"/>
    </row>
    <row r="10" spans="1:16" ht="15.75" thickBot="1">
      <c r="A10" s="128">
        <v>2</v>
      </c>
      <c r="B10" s="128"/>
      <c r="C10" s="128" t="s">
        <v>39</v>
      </c>
      <c r="D10" s="32" t="s">
        <v>120</v>
      </c>
      <c r="E10" s="31">
        <v>5414</v>
      </c>
      <c r="F10" s="115"/>
      <c r="G10" s="111">
        <f>E10*F10</f>
        <v>0</v>
      </c>
      <c r="H10" s="62" t="s">
        <v>9</v>
      </c>
      <c r="I10" s="62" t="s">
        <v>1</v>
      </c>
      <c r="J10" s="62" t="s">
        <v>69</v>
      </c>
      <c r="K10" s="62" t="s">
        <v>70</v>
      </c>
      <c r="L10" s="62" t="s">
        <v>71</v>
      </c>
      <c r="M10" s="62" t="s">
        <v>167</v>
      </c>
      <c r="N10" s="62" t="s">
        <v>171</v>
      </c>
      <c r="O10" s="62" t="s">
        <v>187</v>
      </c>
      <c r="P10" s="62" t="s">
        <v>188</v>
      </c>
    </row>
    <row r="11" spans="1:16" ht="15.75" thickBot="1">
      <c r="A11" s="129"/>
      <c r="B11" s="129"/>
      <c r="C11" s="129"/>
      <c r="D11" s="23" t="s">
        <v>121</v>
      </c>
      <c r="E11" s="19">
        <f>E10-E10*I3</f>
        <v>5251.58</v>
      </c>
      <c r="F11" s="116"/>
      <c r="G11" s="118"/>
      <c r="H11" s="62">
        <v>1</v>
      </c>
      <c r="I11" s="62" t="s">
        <v>205</v>
      </c>
      <c r="J11" s="62">
        <v>350</v>
      </c>
      <c r="K11" s="62">
        <v>270</v>
      </c>
      <c r="L11" s="62">
        <v>380</v>
      </c>
      <c r="M11" s="63">
        <f>Таблица3[[#This Row],[Длина]]*Таблица3[[#This Row],[Ширина]]*Таблица3[[#This Row],[Высота]]*0.000000001</f>
        <v>3.5910000000000004E-2</v>
      </c>
      <c r="N11" s="63">
        <v>1.9</v>
      </c>
      <c r="O11" s="63">
        <f>Таблица3[[#This Row],[Вес]]*F3</f>
        <v>0</v>
      </c>
      <c r="P11" s="63">
        <f>Таблица3[[#This Row],[Объем]]*F3</f>
        <v>0</v>
      </c>
    </row>
    <row r="12" spans="1:16" ht="15.75" thickBot="1">
      <c r="A12" s="129"/>
      <c r="B12" s="129"/>
      <c r="C12" s="129"/>
      <c r="D12" s="23" t="s">
        <v>122</v>
      </c>
      <c r="E12" s="19">
        <f>E10-E10*I4</f>
        <v>5035.0200000000004</v>
      </c>
      <c r="F12" s="116"/>
      <c r="G12" s="118"/>
      <c r="H12" s="62">
        <v>2</v>
      </c>
      <c r="I12" s="62" t="s">
        <v>38</v>
      </c>
      <c r="J12" s="62">
        <v>350</v>
      </c>
      <c r="K12" s="62">
        <v>270</v>
      </c>
      <c r="L12" s="62">
        <v>380</v>
      </c>
      <c r="M12" s="63">
        <f>Таблица3[[#This Row],[Длина]]*Таблица3[[#This Row],[Ширина]]*Таблица3[[#This Row],[Высота]]*0.000000001</f>
        <v>3.5910000000000004E-2</v>
      </c>
      <c r="N12" s="63">
        <v>2</v>
      </c>
      <c r="O12" s="63">
        <f>Таблица3[[#This Row],[Вес]]*F3</f>
        <v>0</v>
      </c>
      <c r="P12" s="63">
        <f>Таблица3[[#This Row],[Объем]]*F3</f>
        <v>0</v>
      </c>
    </row>
    <row r="13" spans="1:16" ht="15.75" thickBot="1">
      <c r="A13" s="129"/>
      <c r="B13" s="129"/>
      <c r="C13" s="129"/>
      <c r="D13" s="23" t="s">
        <v>123</v>
      </c>
      <c r="E13" s="19">
        <f>E10-E10*I5</f>
        <v>4872.6000000000004</v>
      </c>
      <c r="F13" s="116"/>
      <c r="G13" s="118"/>
      <c r="H13" s="62">
        <v>3</v>
      </c>
      <c r="I13" s="62" t="s">
        <v>39</v>
      </c>
      <c r="J13" s="62">
        <v>350</v>
      </c>
      <c r="K13" s="62">
        <v>270</v>
      </c>
      <c r="L13" s="62">
        <v>380</v>
      </c>
      <c r="M13" s="63">
        <f>Таблица3[[#This Row],[Длина]]*Таблица3[[#This Row],[Ширина]]*Таблица3[[#This Row],[Высота]]*0.000000001</f>
        <v>3.5910000000000004E-2</v>
      </c>
      <c r="N13" s="63">
        <v>2.1</v>
      </c>
      <c r="O13" s="63">
        <f>Таблица3[[#This Row],[Вес]]*F10</f>
        <v>0</v>
      </c>
      <c r="P13" s="63">
        <f>Таблица3[[#This Row],[Объем]]*F10</f>
        <v>0</v>
      </c>
    </row>
    <row r="14" spans="1:16" ht="15.75" thickBot="1">
      <c r="A14" s="129"/>
      <c r="B14" s="129"/>
      <c r="C14" s="129"/>
      <c r="D14" s="23" t="s">
        <v>124</v>
      </c>
      <c r="E14" s="19">
        <f>E10-E10*I6</f>
        <v>4710.18</v>
      </c>
      <c r="F14" s="116"/>
      <c r="G14" s="118"/>
      <c r="H14" s="62">
        <v>4</v>
      </c>
      <c r="I14" s="62" t="s">
        <v>40</v>
      </c>
      <c r="J14" s="62">
        <v>350</v>
      </c>
      <c r="K14" s="62">
        <v>270</v>
      </c>
      <c r="L14" s="62">
        <v>380</v>
      </c>
      <c r="M14" s="63">
        <f>Таблица3[[#This Row],[Длина]]*Таблица3[[#This Row],[Ширина]]*Таблица3[[#This Row],[Высота]]*0.000000001</f>
        <v>3.5910000000000004E-2</v>
      </c>
      <c r="N14" s="63">
        <v>2.5</v>
      </c>
      <c r="O14" s="63">
        <f>Таблица3[[#This Row],[Вес]]*F17</f>
        <v>0</v>
      </c>
      <c r="P14" s="63">
        <f>Таблица3[[#This Row],[Объем]]*F17</f>
        <v>0</v>
      </c>
    </row>
    <row r="15" spans="1:16" ht="15.75" thickBot="1">
      <c r="A15" s="129"/>
      <c r="B15" s="129"/>
      <c r="C15" s="129"/>
      <c r="D15" s="23" t="s">
        <v>128</v>
      </c>
      <c r="E15" s="19">
        <f>E10-E10*I7</f>
        <v>4601.8999999999996</v>
      </c>
      <c r="F15" s="116"/>
      <c r="G15" s="118"/>
      <c r="H15" s="62">
        <v>5</v>
      </c>
      <c r="I15" s="62" t="s">
        <v>41</v>
      </c>
      <c r="J15" s="62">
        <v>300</v>
      </c>
      <c r="K15" s="62">
        <v>260</v>
      </c>
      <c r="L15" s="62">
        <v>470</v>
      </c>
      <c r="M15" s="63">
        <f>Таблица3[[#This Row],[Длина]]*Таблица3[[#This Row],[Ширина]]*Таблица3[[#This Row],[Высота]]*0.000000001</f>
        <v>3.6660000000000005E-2</v>
      </c>
      <c r="N15" s="63">
        <v>2.9</v>
      </c>
      <c r="O15" s="63">
        <f>Таблица3[[#This Row],[Вес]]*F24</f>
        <v>0</v>
      </c>
      <c r="P15" s="63">
        <f>Таблица3[[#This Row],[Объем]]*F24</f>
        <v>0</v>
      </c>
    </row>
    <row r="16" spans="1:16" ht="15.75" thickBot="1">
      <c r="A16" s="130"/>
      <c r="B16" s="130"/>
      <c r="C16" s="130"/>
      <c r="D16" s="23" t="s">
        <v>129</v>
      </c>
      <c r="E16" s="19">
        <f>E10-E10*I8</f>
        <v>4493.62</v>
      </c>
      <c r="F16" s="117"/>
      <c r="G16" s="112"/>
      <c r="H16" s="62">
        <v>6</v>
      </c>
      <c r="I16" s="62" t="s">
        <v>42</v>
      </c>
      <c r="J16" s="62">
        <v>370</v>
      </c>
      <c r="K16" s="62">
        <v>330</v>
      </c>
      <c r="L16" s="62">
        <v>560</v>
      </c>
      <c r="M16" s="63">
        <f>Таблица3[[#This Row],[Длина]]*Таблица3[[#This Row],[Ширина]]*Таблица3[[#This Row],[Высота]]*0.000000001</f>
        <v>6.8376000000000006E-2</v>
      </c>
      <c r="N16" s="63">
        <v>3.6</v>
      </c>
      <c r="O16" s="63">
        <f>Таблица3[[#This Row],[Вес]]*F31</f>
        <v>0</v>
      </c>
      <c r="P16" s="63">
        <f>Таблица3[[#This Row],[Объем]]*F31</f>
        <v>0</v>
      </c>
    </row>
    <row r="17" spans="1:16" ht="15.75" thickBot="1">
      <c r="A17" s="128">
        <v>3</v>
      </c>
      <c r="B17" s="128"/>
      <c r="C17" s="128" t="s">
        <v>40</v>
      </c>
      <c r="D17" s="32" t="s">
        <v>120</v>
      </c>
      <c r="E17" s="31">
        <v>5550</v>
      </c>
      <c r="F17" s="115"/>
      <c r="G17" s="111">
        <f>E17*F17</f>
        <v>0</v>
      </c>
      <c r="H17" s="62">
        <v>7</v>
      </c>
      <c r="I17" s="62" t="s">
        <v>43</v>
      </c>
      <c r="J17" s="62">
        <v>420</v>
      </c>
      <c r="K17" s="62">
        <v>490</v>
      </c>
      <c r="L17" s="62">
        <v>500</v>
      </c>
      <c r="M17" s="63">
        <f>Таблица3[[#This Row],[Длина]]*Таблица3[[#This Row],[Ширина]]*Таблица3[[#This Row],[Высота]]*0.000000001</f>
        <v>0.10290000000000001</v>
      </c>
      <c r="N17" s="63">
        <v>4.8</v>
      </c>
      <c r="O17" s="63">
        <f>Таблица3[[#This Row],[Вес]]*F38</f>
        <v>0</v>
      </c>
      <c r="P17" s="63">
        <f>Таблица3[[#This Row],[Объем]]*F38</f>
        <v>0</v>
      </c>
    </row>
    <row r="18" spans="1:16" ht="15.75" thickBot="1">
      <c r="A18" s="129"/>
      <c r="B18" s="129"/>
      <c r="C18" s="129"/>
      <c r="D18" s="23" t="s">
        <v>121</v>
      </c>
      <c r="E18" s="19">
        <f>E17-E17*I3</f>
        <v>5383.5</v>
      </c>
      <c r="F18" s="116"/>
      <c r="G18" s="118"/>
      <c r="H18" s="62">
        <v>8</v>
      </c>
      <c r="I18" s="62" t="s">
        <v>44</v>
      </c>
      <c r="J18" s="62">
        <v>370</v>
      </c>
      <c r="K18" s="62">
        <v>330</v>
      </c>
      <c r="L18" s="62">
        <v>560</v>
      </c>
      <c r="M18" s="63">
        <f>Таблица3[[#This Row],[Длина]]*Таблица3[[#This Row],[Ширина]]*Таблица3[[#This Row],[Высота]]*0.000000001</f>
        <v>6.8376000000000006E-2</v>
      </c>
      <c r="N18" s="63">
        <v>3.8</v>
      </c>
      <c r="O18" s="63">
        <f>Таблица3[[#This Row],[Вес]]*F48</f>
        <v>0</v>
      </c>
      <c r="P18" s="63">
        <f>Таблица3[[#This Row],[Объем]]*F48</f>
        <v>0</v>
      </c>
    </row>
    <row r="19" spans="1:16" ht="15.75" thickBot="1">
      <c r="A19" s="129"/>
      <c r="B19" s="129"/>
      <c r="C19" s="129"/>
      <c r="D19" s="23" t="s">
        <v>122</v>
      </c>
      <c r="E19" s="19">
        <f>E17-E17*I4</f>
        <v>5161.5</v>
      </c>
      <c r="F19" s="116"/>
      <c r="G19" s="118"/>
      <c r="H19" s="62">
        <v>9</v>
      </c>
      <c r="I19" s="62" t="s">
        <v>45</v>
      </c>
      <c r="J19" s="62">
        <v>370</v>
      </c>
      <c r="K19" s="62">
        <v>320</v>
      </c>
      <c r="L19" s="62">
        <v>680</v>
      </c>
      <c r="M19" s="63">
        <f>Таблица3[[#This Row],[Длина]]*Таблица3[[#This Row],[Ширина]]*Таблица3[[#This Row],[Высота]]*0.000000001</f>
        <v>8.0512E-2</v>
      </c>
      <c r="N19" s="69">
        <v>4.5999999999999996</v>
      </c>
      <c r="O19" s="63">
        <f>Таблица3[[#This Row],[Вес]]*F55</f>
        <v>0</v>
      </c>
      <c r="P19" s="63">
        <f>Таблица3[[#This Row],[Объем]]*F55</f>
        <v>0</v>
      </c>
    </row>
    <row r="20" spans="1:16" ht="15.75" thickBot="1">
      <c r="A20" s="129"/>
      <c r="B20" s="129"/>
      <c r="C20" s="129"/>
      <c r="D20" s="23" t="s">
        <v>123</v>
      </c>
      <c r="E20" s="19">
        <f>E17-E17*I5</f>
        <v>4995</v>
      </c>
      <c r="F20" s="116"/>
      <c r="G20" s="118"/>
      <c r="H20" s="64"/>
      <c r="I20" s="64"/>
      <c r="J20" s="64"/>
      <c r="K20" s="64"/>
      <c r="L20" s="64"/>
      <c r="M20" s="64"/>
      <c r="N20" s="66" t="s">
        <v>203</v>
      </c>
      <c r="O20" s="91">
        <f>SUM(O11:O19)</f>
        <v>0</v>
      </c>
      <c r="P20" s="91">
        <f>SUM(P11:P19)</f>
        <v>0</v>
      </c>
    </row>
    <row r="21" spans="1:16" ht="15.75" thickBot="1">
      <c r="A21" s="129"/>
      <c r="B21" s="129"/>
      <c r="C21" s="129"/>
      <c r="D21" s="23" t="s">
        <v>124</v>
      </c>
      <c r="E21" s="19">
        <f>E17-E17*I6</f>
        <v>4828.5</v>
      </c>
      <c r="F21" s="116"/>
      <c r="G21" s="118"/>
      <c r="H21" s="64"/>
      <c r="I21" s="64"/>
      <c r="J21" s="64"/>
      <c r="K21" s="64"/>
      <c r="L21" s="64"/>
      <c r="M21" s="64"/>
      <c r="N21" s="64"/>
    </row>
    <row r="22" spans="1:16" ht="18.75" customHeight="1" thickBot="1">
      <c r="A22" s="129"/>
      <c r="B22" s="129"/>
      <c r="C22" s="129"/>
      <c r="D22" s="23" t="s">
        <v>128</v>
      </c>
      <c r="E22" s="19">
        <f>E17-E17*I7</f>
        <v>4717.5</v>
      </c>
      <c r="F22" s="116"/>
      <c r="G22" s="118"/>
      <c r="H22" s="64"/>
      <c r="I22" s="65" t="s">
        <v>170</v>
      </c>
      <c r="J22" s="64"/>
      <c r="K22" s="64"/>
      <c r="L22" s="64"/>
      <c r="M22" s="64"/>
      <c r="N22" s="64"/>
    </row>
    <row r="23" spans="1:16" ht="15.75" thickBot="1">
      <c r="A23" s="130"/>
      <c r="B23" s="130"/>
      <c r="C23" s="130"/>
      <c r="D23" s="23" t="s">
        <v>129</v>
      </c>
      <c r="E23" s="19">
        <f>E17-E17*I8</f>
        <v>4606.5</v>
      </c>
      <c r="F23" s="117"/>
      <c r="G23" s="112"/>
      <c r="H23" s="62" t="s">
        <v>9</v>
      </c>
      <c r="I23" s="62" t="s">
        <v>1</v>
      </c>
      <c r="J23" s="62" t="s">
        <v>69</v>
      </c>
      <c r="K23" s="62" t="s">
        <v>70</v>
      </c>
      <c r="L23" s="62" t="s">
        <v>71</v>
      </c>
      <c r="M23" s="62" t="s">
        <v>171</v>
      </c>
      <c r="N23" s="64"/>
    </row>
    <row r="24" spans="1:16" ht="15.75" thickBot="1">
      <c r="A24" s="128">
        <v>4</v>
      </c>
      <c r="B24" s="128"/>
      <c r="C24" s="128" t="s">
        <v>41</v>
      </c>
      <c r="D24" s="32" t="s">
        <v>120</v>
      </c>
      <c r="E24" s="31">
        <v>5823</v>
      </c>
      <c r="F24" s="115"/>
      <c r="G24" s="111">
        <f>E24*F24</f>
        <v>0</v>
      </c>
      <c r="H24" s="62">
        <v>1</v>
      </c>
      <c r="I24" s="62" t="s">
        <v>205</v>
      </c>
      <c r="J24" s="62" t="s">
        <v>206</v>
      </c>
      <c r="K24" s="62" t="s">
        <v>206</v>
      </c>
      <c r="L24" s="62" t="s">
        <v>207</v>
      </c>
      <c r="M24" s="63">
        <v>1.3</v>
      </c>
      <c r="N24" s="64"/>
    </row>
    <row r="25" spans="1:16" ht="15.75" thickBot="1">
      <c r="A25" s="129"/>
      <c r="B25" s="129"/>
      <c r="C25" s="129"/>
      <c r="D25" s="23" t="s">
        <v>121</v>
      </c>
      <c r="E25" s="19">
        <f>E24-E24*I3</f>
        <v>5648.31</v>
      </c>
      <c r="F25" s="116"/>
      <c r="G25" s="118"/>
      <c r="H25" s="62">
        <v>2</v>
      </c>
      <c r="I25" s="62" t="s">
        <v>38</v>
      </c>
      <c r="J25" s="62" t="s">
        <v>206</v>
      </c>
      <c r="K25" s="62" t="s">
        <v>206</v>
      </c>
      <c r="L25" s="62" t="s">
        <v>208</v>
      </c>
      <c r="M25" s="63">
        <v>1.4</v>
      </c>
      <c r="N25" s="64"/>
    </row>
    <row r="26" spans="1:16" ht="15.75" thickBot="1">
      <c r="A26" s="129"/>
      <c r="B26" s="129"/>
      <c r="C26" s="129"/>
      <c r="D26" s="23" t="s">
        <v>122</v>
      </c>
      <c r="E26" s="19">
        <f>E24-E24*I4</f>
        <v>5415.39</v>
      </c>
      <c r="F26" s="116"/>
      <c r="G26" s="118"/>
      <c r="H26" s="62">
        <v>3</v>
      </c>
      <c r="I26" s="62" t="s">
        <v>39</v>
      </c>
      <c r="J26" s="62" t="s">
        <v>206</v>
      </c>
      <c r="K26" s="62" t="s">
        <v>206</v>
      </c>
      <c r="L26" s="62" t="s">
        <v>209</v>
      </c>
      <c r="M26" s="63">
        <v>1.5</v>
      </c>
      <c r="N26" s="64"/>
    </row>
    <row r="27" spans="1:16" ht="15.75" thickBot="1">
      <c r="A27" s="129"/>
      <c r="B27" s="129"/>
      <c r="C27" s="129"/>
      <c r="D27" s="23" t="s">
        <v>123</v>
      </c>
      <c r="E27" s="19">
        <f>E24-E24*I5</f>
        <v>5240.7</v>
      </c>
      <c r="F27" s="116"/>
      <c r="G27" s="118"/>
      <c r="H27" s="62">
        <v>4</v>
      </c>
      <c r="I27" s="62" t="s">
        <v>40</v>
      </c>
      <c r="J27" s="62" t="s">
        <v>172</v>
      </c>
      <c r="K27" s="62" t="s">
        <v>206</v>
      </c>
      <c r="L27" s="62" t="s">
        <v>210</v>
      </c>
      <c r="M27" s="63">
        <v>2</v>
      </c>
      <c r="N27" s="64"/>
    </row>
    <row r="28" spans="1:16" ht="15.75" thickBot="1">
      <c r="A28" s="129"/>
      <c r="B28" s="129"/>
      <c r="C28" s="129"/>
      <c r="D28" s="23" t="s">
        <v>124</v>
      </c>
      <c r="E28" s="19">
        <f>E24-E24*I6</f>
        <v>5066.01</v>
      </c>
      <c r="F28" s="116"/>
      <c r="G28" s="118"/>
      <c r="H28" s="62">
        <v>5</v>
      </c>
      <c r="I28" s="62" t="s">
        <v>41</v>
      </c>
      <c r="J28" s="62" t="s">
        <v>172</v>
      </c>
      <c r="K28" s="62" t="s">
        <v>206</v>
      </c>
      <c r="L28" s="62" t="s">
        <v>197</v>
      </c>
      <c r="M28" s="63">
        <v>2.4</v>
      </c>
      <c r="N28" s="64"/>
    </row>
    <row r="29" spans="1:16" ht="15.75" thickBot="1">
      <c r="A29" s="129"/>
      <c r="B29" s="129"/>
      <c r="C29" s="129"/>
      <c r="D29" s="23" t="s">
        <v>128</v>
      </c>
      <c r="E29" s="19">
        <f>E24-E24*I7</f>
        <v>4949.55</v>
      </c>
      <c r="F29" s="116"/>
      <c r="G29" s="118"/>
      <c r="H29" s="62">
        <v>6</v>
      </c>
      <c r="I29" s="62" t="s">
        <v>42</v>
      </c>
      <c r="J29" s="62" t="s">
        <v>196</v>
      </c>
      <c r="K29" s="62" t="s">
        <v>211</v>
      </c>
      <c r="L29" s="62" t="s">
        <v>212</v>
      </c>
      <c r="M29" s="63">
        <v>2.9</v>
      </c>
      <c r="N29" s="64"/>
    </row>
    <row r="30" spans="1:16" ht="15.75" thickBot="1">
      <c r="A30" s="130"/>
      <c r="B30" s="130"/>
      <c r="C30" s="130"/>
      <c r="D30" s="23" t="s">
        <v>129</v>
      </c>
      <c r="E30" s="19">
        <f>E24-E24*I8</f>
        <v>4833.09</v>
      </c>
      <c r="F30" s="117"/>
      <c r="G30" s="112"/>
      <c r="H30" s="66">
        <v>7</v>
      </c>
      <c r="I30" s="66" t="s">
        <v>43</v>
      </c>
      <c r="J30" s="66" t="s">
        <v>213</v>
      </c>
      <c r="K30" s="66" t="s">
        <v>214</v>
      </c>
      <c r="L30" s="66" t="s">
        <v>215</v>
      </c>
      <c r="M30" s="67">
        <v>4</v>
      </c>
      <c r="N30" s="64"/>
    </row>
    <row r="31" spans="1:16" ht="15.75" thickBot="1">
      <c r="A31" s="128">
        <v>5</v>
      </c>
      <c r="B31" s="128"/>
      <c r="C31" s="128" t="s">
        <v>42</v>
      </c>
      <c r="D31" s="32" t="s">
        <v>120</v>
      </c>
      <c r="E31" s="31">
        <v>7325</v>
      </c>
      <c r="F31" s="115"/>
      <c r="G31" s="111">
        <f>E31*F31</f>
        <v>0</v>
      </c>
      <c r="H31" s="66">
        <v>8</v>
      </c>
      <c r="I31" s="66" t="s">
        <v>44</v>
      </c>
      <c r="J31" s="66" t="s">
        <v>180</v>
      </c>
      <c r="K31" s="66" t="s">
        <v>192</v>
      </c>
      <c r="L31" s="66" t="s">
        <v>215</v>
      </c>
      <c r="M31" s="67">
        <v>3</v>
      </c>
      <c r="N31" s="64"/>
    </row>
    <row r="32" spans="1:16" ht="15.75" thickBot="1">
      <c r="A32" s="129"/>
      <c r="B32" s="129"/>
      <c r="C32" s="129"/>
      <c r="D32" s="23" t="s">
        <v>121</v>
      </c>
      <c r="E32" s="19">
        <f>E31-E31*I3</f>
        <v>7105.25</v>
      </c>
      <c r="F32" s="116"/>
      <c r="G32" s="118"/>
      <c r="H32" s="66">
        <v>9</v>
      </c>
      <c r="I32" s="66" t="s">
        <v>45</v>
      </c>
      <c r="J32" s="66" t="s">
        <v>180</v>
      </c>
      <c r="K32" s="66" t="s">
        <v>192</v>
      </c>
      <c r="L32" s="66" t="s">
        <v>216</v>
      </c>
      <c r="M32" s="67">
        <v>3.8</v>
      </c>
      <c r="N32" s="64"/>
    </row>
    <row r="33" spans="1:7" ht="15.75" thickBot="1">
      <c r="A33" s="129"/>
      <c r="B33" s="129"/>
      <c r="C33" s="129"/>
      <c r="D33" s="23" t="s">
        <v>122</v>
      </c>
      <c r="E33" s="19">
        <f>E31-E31*I4</f>
        <v>6812.25</v>
      </c>
      <c r="F33" s="116"/>
      <c r="G33" s="118"/>
    </row>
    <row r="34" spans="1:7" ht="15.75" thickBot="1">
      <c r="A34" s="129"/>
      <c r="B34" s="129"/>
      <c r="C34" s="129"/>
      <c r="D34" s="23" t="s">
        <v>123</v>
      </c>
      <c r="E34" s="19">
        <f>E31-E31*I5</f>
        <v>6592.5</v>
      </c>
      <c r="F34" s="116"/>
      <c r="G34" s="118"/>
    </row>
    <row r="35" spans="1:7" ht="15.75" thickBot="1">
      <c r="A35" s="129"/>
      <c r="B35" s="129"/>
      <c r="C35" s="129"/>
      <c r="D35" s="23" t="s">
        <v>124</v>
      </c>
      <c r="E35" s="19">
        <f>E31-E31*I6</f>
        <v>6372.75</v>
      </c>
      <c r="F35" s="116"/>
      <c r="G35" s="118"/>
    </row>
    <row r="36" spans="1:7" ht="15.75" thickBot="1">
      <c r="A36" s="129"/>
      <c r="B36" s="129"/>
      <c r="C36" s="129"/>
      <c r="D36" s="23" t="s">
        <v>128</v>
      </c>
      <c r="E36" s="19">
        <f>E31-E31*I7</f>
        <v>6226.25</v>
      </c>
      <c r="F36" s="116"/>
      <c r="G36" s="118"/>
    </row>
    <row r="37" spans="1:7" ht="15.75" thickBot="1">
      <c r="A37" s="130"/>
      <c r="B37" s="130"/>
      <c r="C37" s="130"/>
      <c r="D37" s="23" t="s">
        <v>129</v>
      </c>
      <c r="E37" s="19">
        <f>E31-E31*I8</f>
        <v>6079.75</v>
      </c>
      <c r="F37" s="117"/>
      <c r="G37" s="112"/>
    </row>
    <row r="38" spans="1:7" ht="15.75" thickBot="1">
      <c r="A38" s="128">
        <v>6</v>
      </c>
      <c r="B38" s="128"/>
      <c r="C38" s="128" t="s">
        <v>43</v>
      </c>
      <c r="D38" s="32" t="s">
        <v>120</v>
      </c>
      <c r="E38" s="31">
        <v>9509</v>
      </c>
      <c r="F38" s="115"/>
      <c r="G38" s="111">
        <f>E38*F38</f>
        <v>0</v>
      </c>
    </row>
    <row r="39" spans="1:7" ht="15.75" thickBot="1">
      <c r="A39" s="129"/>
      <c r="B39" s="129"/>
      <c r="C39" s="129"/>
      <c r="D39" s="23" t="s">
        <v>121</v>
      </c>
      <c r="E39" s="19">
        <f>E38-E38*I3</f>
        <v>9223.73</v>
      </c>
      <c r="F39" s="116"/>
      <c r="G39" s="118"/>
    </row>
    <row r="40" spans="1:7" ht="15.75" thickBot="1">
      <c r="A40" s="129"/>
      <c r="B40" s="129"/>
      <c r="C40" s="129"/>
      <c r="D40" s="23" t="s">
        <v>122</v>
      </c>
      <c r="E40" s="19">
        <f>E38-E38*I4</f>
        <v>8843.369999999999</v>
      </c>
      <c r="F40" s="116"/>
      <c r="G40" s="118"/>
    </row>
    <row r="41" spans="1:7" ht="15.75" thickBot="1">
      <c r="A41" s="129"/>
      <c r="B41" s="129"/>
      <c r="C41" s="129"/>
      <c r="D41" s="23" t="s">
        <v>123</v>
      </c>
      <c r="E41" s="19">
        <f>E38-E38*I5</f>
        <v>8558.1</v>
      </c>
      <c r="F41" s="116"/>
      <c r="G41" s="118"/>
    </row>
    <row r="42" spans="1:7" ht="15.75" thickBot="1">
      <c r="A42" s="129"/>
      <c r="B42" s="129"/>
      <c r="C42" s="129"/>
      <c r="D42" s="23" t="s">
        <v>124</v>
      </c>
      <c r="E42" s="19">
        <f>E38-E38*I6</f>
        <v>8272.83</v>
      </c>
      <c r="F42" s="116"/>
      <c r="G42" s="118"/>
    </row>
    <row r="43" spans="1:7" ht="15.75" thickBot="1">
      <c r="A43" s="129"/>
      <c r="B43" s="129"/>
      <c r="C43" s="129"/>
      <c r="D43" s="23" t="s">
        <v>128</v>
      </c>
      <c r="E43" s="19">
        <f>E38-E38*I7</f>
        <v>8082.65</v>
      </c>
      <c r="F43" s="116"/>
      <c r="G43" s="118"/>
    </row>
    <row r="44" spans="1:7" ht="15.75" thickBot="1">
      <c r="A44" s="130"/>
      <c r="B44" s="130"/>
      <c r="C44" s="130"/>
      <c r="D44" s="23" t="s">
        <v>129</v>
      </c>
      <c r="E44" s="19">
        <f>E38-E38*I8</f>
        <v>7892.4699999999993</v>
      </c>
      <c r="F44" s="117"/>
      <c r="G44" s="112"/>
    </row>
    <row r="45" spans="1:7" ht="54.75" customHeight="1">
      <c r="A45" s="24"/>
      <c r="B45" s="24"/>
      <c r="C45" s="24"/>
      <c r="D45" s="24"/>
      <c r="E45" s="24"/>
    </row>
    <row r="46" spans="1:7" ht="15.75" thickBot="1">
      <c r="A46" s="147" t="s">
        <v>100</v>
      </c>
      <c r="B46" s="147"/>
      <c r="C46" s="148"/>
      <c r="D46" s="148"/>
      <c r="E46" s="148"/>
    </row>
    <row r="47" spans="1:7" ht="15.75" thickBot="1">
      <c r="A47" s="21" t="s">
        <v>9</v>
      </c>
      <c r="B47" s="21" t="s">
        <v>155</v>
      </c>
      <c r="C47" s="21" t="s">
        <v>1</v>
      </c>
      <c r="D47" s="22" t="s">
        <v>118</v>
      </c>
      <c r="E47" s="21" t="s">
        <v>156</v>
      </c>
      <c r="F47" s="49" t="s">
        <v>93</v>
      </c>
      <c r="G47" s="52" t="s">
        <v>126</v>
      </c>
    </row>
    <row r="48" spans="1:7" ht="15.75" thickBot="1">
      <c r="A48" s="128">
        <v>1</v>
      </c>
      <c r="B48" s="128"/>
      <c r="C48" s="128" t="s">
        <v>44</v>
      </c>
      <c r="D48" s="32" t="s">
        <v>120</v>
      </c>
      <c r="E48" s="31">
        <v>9031</v>
      </c>
      <c r="F48" s="115"/>
      <c r="G48" s="111">
        <f>E48*F48</f>
        <v>0</v>
      </c>
    </row>
    <row r="49" spans="1:7" ht="15.75" thickBot="1">
      <c r="A49" s="129"/>
      <c r="B49" s="129"/>
      <c r="C49" s="129"/>
      <c r="D49" s="23" t="s">
        <v>121</v>
      </c>
      <c r="E49" s="19">
        <f>E48-E48*I3</f>
        <v>8760.07</v>
      </c>
      <c r="F49" s="116"/>
      <c r="G49" s="118"/>
    </row>
    <row r="50" spans="1:7" ht="15.75" thickBot="1">
      <c r="A50" s="129"/>
      <c r="B50" s="129"/>
      <c r="C50" s="129"/>
      <c r="D50" s="23" t="s">
        <v>122</v>
      </c>
      <c r="E50" s="19">
        <f>E48-E48*I4</f>
        <v>8398.83</v>
      </c>
      <c r="F50" s="116"/>
      <c r="G50" s="118"/>
    </row>
    <row r="51" spans="1:7" ht="15.75" thickBot="1">
      <c r="A51" s="129"/>
      <c r="B51" s="129"/>
      <c r="C51" s="129"/>
      <c r="D51" s="23" t="s">
        <v>123</v>
      </c>
      <c r="E51" s="19">
        <f>E48-E48*I5</f>
        <v>8127.9</v>
      </c>
      <c r="F51" s="116"/>
      <c r="G51" s="118"/>
    </row>
    <row r="52" spans="1:7" ht="15.75" thickBot="1">
      <c r="A52" s="129"/>
      <c r="B52" s="129"/>
      <c r="C52" s="129"/>
      <c r="D52" s="23" t="s">
        <v>124</v>
      </c>
      <c r="E52" s="19">
        <f>E48-E48*I6</f>
        <v>7856.97</v>
      </c>
      <c r="F52" s="116"/>
      <c r="G52" s="118"/>
    </row>
    <row r="53" spans="1:7" ht="15.75" thickBot="1">
      <c r="A53" s="129"/>
      <c r="B53" s="129"/>
      <c r="C53" s="129"/>
      <c r="D53" s="23" t="s">
        <v>128</v>
      </c>
      <c r="E53" s="19">
        <f>E48-E48*I7</f>
        <v>7676.35</v>
      </c>
      <c r="F53" s="116"/>
      <c r="G53" s="118"/>
    </row>
    <row r="54" spans="1:7" ht="15.75" thickBot="1">
      <c r="A54" s="130"/>
      <c r="B54" s="130"/>
      <c r="C54" s="130"/>
      <c r="D54" s="23" t="s">
        <v>129</v>
      </c>
      <c r="E54" s="19">
        <f>E48-E48*I8</f>
        <v>7495.73</v>
      </c>
      <c r="F54" s="117"/>
      <c r="G54" s="112"/>
    </row>
    <row r="55" spans="1:7" ht="15.75" thickBot="1">
      <c r="A55" s="128">
        <v>2</v>
      </c>
      <c r="B55" s="128"/>
      <c r="C55" s="128" t="s">
        <v>45</v>
      </c>
      <c r="D55" s="32" t="s">
        <v>120</v>
      </c>
      <c r="E55" s="31">
        <v>10259</v>
      </c>
      <c r="F55" s="115"/>
      <c r="G55" s="111">
        <f>E55*F55</f>
        <v>0</v>
      </c>
    </row>
    <row r="56" spans="1:7" ht="15.75" thickBot="1">
      <c r="A56" s="129"/>
      <c r="B56" s="129"/>
      <c r="C56" s="129"/>
      <c r="D56" s="23" t="s">
        <v>121</v>
      </c>
      <c r="E56" s="19">
        <f>E55-E55*I3</f>
        <v>9951.23</v>
      </c>
      <c r="F56" s="116"/>
      <c r="G56" s="118"/>
    </row>
    <row r="57" spans="1:7" ht="15.75" thickBot="1">
      <c r="A57" s="129"/>
      <c r="B57" s="129"/>
      <c r="C57" s="129"/>
      <c r="D57" s="23" t="s">
        <v>122</v>
      </c>
      <c r="E57" s="19">
        <f>E55-E55*I4</f>
        <v>9540.869999999999</v>
      </c>
      <c r="F57" s="116"/>
      <c r="G57" s="118"/>
    </row>
    <row r="58" spans="1:7" ht="15.75" thickBot="1">
      <c r="A58" s="129"/>
      <c r="B58" s="129"/>
      <c r="C58" s="129"/>
      <c r="D58" s="23" t="s">
        <v>123</v>
      </c>
      <c r="E58" s="19">
        <f>E55-E55*I5</f>
        <v>9233.1</v>
      </c>
      <c r="F58" s="116"/>
      <c r="G58" s="118"/>
    </row>
    <row r="59" spans="1:7" ht="15.75" thickBot="1">
      <c r="A59" s="129"/>
      <c r="B59" s="129"/>
      <c r="C59" s="129"/>
      <c r="D59" s="23" t="s">
        <v>124</v>
      </c>
      <c r="E59" s="19">
        <f>E55-E55*I6</f>
        <v>8925.33</v>
      </c>
      <c r="F59" s="116"/>
      <c r="G59" s="118"/>
    </row>
    <row r="60" spans="1:7" ht="15.75" thickBot="1">
      <c r="A60" s="129"/>
      <c r="B60" s="129"/>
      <c r="C60" s="129"/>
      <c r="D60" s="23" t="s">
        <v>128</v>
      </c>
      <c r="E60" s="19">
        <f>E55-E55*I7</f>
        <v>8720.15</v>
      </c>
      <c r="F60" s="116"/>
      <c r="G60" s="118"/>
    </row>
    <row r="61" spans="1:7" ht="15.75" thickBot="1">
      <c r="A61" s="130"/>
      <c r="B61" s="130"/>
      <c r="C61" s="130"/>
      <c r="D61" s="23" t="s">
        <v>129</v>
      </c>
      <c r="E61" s="19">
        <f>E55-E55*I8</f>
        <v>8514.9699999999993</v>
      </c>
      <c r="F61" s="117"/>
      <c r="G61" s="112"/>
    </row>
  </sheetData>
  <mergeCells count="43">
    <mergeCell ref="A24:A30"/>
    <mergeCell ref="C24:C30"/>
    <mergeCell ref="A1:E1"/>
    <mergeCell ref="A3:A9"/>
    <mergeCell ref="C3:C9"/>
    <mergeCell ref="A10:A16"/>
    <mergeCell ref="C10:C16"/>
    <mergeCell ref="B3:B9"/>
    <mergeCell ref="B10:B16"/>
    <mergeCell ref="B17:B23"/>
    <mergeCell ref="B24:B30"/>
    <mergeCell ref="G17:G23"/>
    <mergeCell ref="A48:A54"/>
    <mergeCell ref="C48:C54"/>
    <mergeCell ref="A55:A61"/>
    <mergeCell ref="C55:C61"/>
    <mergeCell ref="A31:A37"/>
    <mergeCell ref="C31:C37"/>
    <mergeCell ref="A38:A44"/>
    <mergeCell ref="C38:C44"/>
    <mergeCell ref="A46:E46"/>
    <mergeCell ref="B31:B37"/>
    <mergeCell ref="B38:B44"/>
    <mergeCell ref="B48:B54"/>
    <mergeCell ref="B55:B61"/>
    <mergeCell ref="A17:A23"/>
    <mergeCell ref="C17:C23"/>
    <mergeCell ref="H9:N9"/>
    <mergeCell ref="F48:F54"/>
    <mergeCell ref="G48:G54"/>
    <mergeCell ref="F55:F61"/>
    <mergeCell ref="G55:G61"/>
    <mergeCell ref="F24:F30"/>
    <mergeCell ref="G24:G30"/>
    <mergeCell ref="F31:F37"/>
    <mergeCell ref="G31:G37"/>
    <mergeCell ref="F38:F44"/>
    <mergeCell ref="G38:G44"/>
    <mergeCell ref="F3:F9"/>
    <mergeCell ref="G3:G9"/>
    <mergeCell ref="F10:F16"/>
    <mergeCell ref="G10:G16"/>
    <mergeCell ref="F17:F23"/>
  </mergeCells>
  <pageMargins left="0.7" right="0.7" top="0.75" bottom="0.75" header="0.3" footer="0.3"/>
  <pageSetup paperSize="9" fitToWidth="0" fitToHeight="0" orientation="portrait" verticalDpi="0" r:id="rId1"/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P89"/>
  <sheetViews>
    <sheetView workbookViewId="0">
      <selection activeCell="O6" sqref="O6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4.42578125" customWidth="1"/>
    <col min="8" max="8" width="16.7109375" bestFit="1" customWidth="1"/>
    <col min="9" max="9" width="20.5703125" bestFit="1" customWidth="1"/>
    <col min="10" max="10" width="11.140625" bestFit="1" customWidth="1"/>
    <col min="11" max="11" width="13.7109375" bestFit="1" customWidth="1"/>
    <col min="13" max="13" width="19.140625" bestFit="1" customWidth="1"/>
    <col min="15" max="15" width="11" bestFit="1" customWidth="1"/>
    <col min="16" max="16" width="14.28515625" bestFit="1" customWidth="1"/>
  </cols>
  <sheetData>
    <row r="1" spans="1:16" ht="15.75" thickBot="1">
      <c r="A1" s="123" t="s">
        <v>101</v>
      </c>
      <c r="B1" s="123"/>
      <c r="C1" s="148"/>
      <c r="D1" s="148"/>
      <c r="E1" s="148"/>
    </row>
    <row r="2" spans="1:16" ht="15.75" thickBot="1">
      <c r="A2" s="21" t="s">
        <v>9</v>
      </c>
      <c r="B2" s="21" t="s">
        <v>155</v>
      </c>
      <c r="C2" s="21" t="s">
        <v>1</v>
      </c>
      <c r="D2" s="22" t="s">
        <v>118</v>
      </c>
      <c r="E2" s="21" t="s">
        <v>156</v>
      </c>
      <c r="F2" s="49" t="s">
        <v>93</v>
      </c>
      <c r="G2" s="52" t="s">
        <v>126</v>
      </c>
      <c r="H2" s="37" t="s">
        <v>126</v>
      </c>
      <c r="I2" s="37" t="s">
        <v>127</v>
      </c>
      <c r="J2" s="49" t="s">
        <v>160</v>
      </c>
      <c r="K2" s="52" t="s">
        <v>161</v>
      </c>
      <c r="L2" s="99" t="s">
        <v>127</v>
      </c>
      <c r="M2" s="52" t="s">
        <v>232</v>
      </c>
    </row>
    <row r="3" spans="1:16" ht="15.75" thickBot="1">
      <c r="A3" s="128">
        <v>1</v>
      </c>
      <c r="B3" s="128"/>
      <c r="C3" s="128" t="s">
        <v>46</v>
      </c>
      <c r="D3" s="32" t="s">
        <v>120</v>
      </c>
      <c r="E3" s="31">
        <v>5618</v>
      </c>
      <c r="F3" s="115"/>
      <c r="G3" s="111">
        <f>E3*F3</f>
        <v>0</v>
      </c>
      <c r="H3" s="47" t="s">
        <v>121</v>
      </c>
      <c r="I3" s="38">
        <v>0.03</v>
      </c>
      <c r="J3" s="50">
        <f>F3+F10+F17+F24+F31+F38+F45+F55+F62+F69+F76+F83</f>
        <v>0</v>
      </c>
      <c r="K3" s="53">
        <f>G3+G10+G17+G24+G31+G38+G45+G55+G62+G69+G76+G83</f>
        <v>0</v>
      </c>
      <c r="L3" s="100"/>
      <c r="M3" s="53">
        <f>K3-K3*L3</f>
        <v>0</v>
      </c>
    </row>
    <row r="4" spans="1:16" ht="15.75" thickBot="1">
      <c r="A4" s="129"/>
      <c r="B4" s="129"/>
      <c r="C4" s="129"/>
      <c r="D4" s="23" t="s">
        <v>121</v>
      </c>
      <c r="E4" s="19">
        <f>E3-E3*I3</f>
        <v>5449.46</v>
      </c>
      <c r="F4" s="116"/>
      <c r="G4" s="118"/>
      <c r="H4" s="47" t="s">
        <v>122</v>
      </c>
      <c r="I4" s="38">
        <v>7.0000000000000007E-2</v>
      </c>
    </row>
    <row r="5" spans="1:16" ht="15.75" thickBot="1">
      <c r="A5" s="129"/>
      <c r="B5" s="129"/>
      <c r="C5" s="129"/>
      <c r="D5" s="23" t="s">
        <v>130</v>
      </c>
      <c r="E5" s="19">
        <f>E3-E3*I4</f>
        <v>5224.74</v>
      </c>
      <c r="F5" s="116"/>
      <c r="G5" s="118"/>
      <c r="H5" s="47" t="s">
        <v>123</v>
      </c>
      <c r="I5" s="38">
        <v>0.1</v>
      </c>
    </row>
    <row r="6" spans="1:16" ht="15.75" thickBot="1">
      <c r="A6" s="129"/>
      <c r="B6" s="129"/>
      <c r="C6" s="129"/>
      <c r="D6" s="23" t="s">
        <v>123</v>
      </c>
      <c r="E6" s="19">
        <f>E3-E3*I5</f>
        <v>5056.2</v>
      </c>
      <c r="F6" s="116"/>
      <c r="G6" s="118"/>
      <c r="H6" s="47" t="s">
        <v>124</v>
      </c>
      <c r="I6" s="38">
        <v>0.13</v>
      </c>
    </row>
    <row r="7" spans="1:16" ht="15.75" thickBot="1">
      <c r="A7" s="129"/>
      <c r="B7" s="129"/>
      <c r="C7" s="129"/>
      <c r="D7" s="23" t="s">
        <v>124</v>
      </c>
      <c r="E7" s="19">
        <f>E3-E3*I6</f>
        <v>4887.66</v>
      </c>
      <c r="F7" s="116"/>
      <c r="G7" s="118"/>
      <c r="H7" s="47" t="s">
        <v>125</v>
      </c>
      <c r="I7" s="38">
        <v>0.15</v>
      </c>
    </row>
    <row r="8" spans="1:16" ht="15.75" thickBot="1">
      <c r="A8" s="129"/>
      <c r="B8" s="129"/>
      <c r="C8" s="129"/>
      <c r="D8" s="23" t="s">
        <v>128</v>
      </c>
      <c r="E8" s="19">
        <f>E3-E3*I7</f>
        <v>4775.3</v>
      </c>
      <c r="F8" s="116"/>
      <c r="G8" s="118"/>
      <c r="H8" s="48" t="s">
        <v>119</v>
      </c>
      <c r="I8" s="40">
        <v>0.17</v>
      </c>
    </row>
    <row r="9" spans="1:16" ht="15.75" thickBot="1">
      <c r="A9" s="130"/>
      <c r="B9" s="130"/>
      <c r="C9" s="130"/>
      <c r="D9" s="23" t="s">
        <v>129</v>
      </c>
      <c r="E9" s="19">
        <f>E3-E3*I8</f>
        <v>4662.9399999999996</v>
      </c>
      <c r="F9" s="117"/>
      <c r="G9" s="112"/>
      <c r="H9" s="145" t="s">
        <v>201</v>
      </c>
      <c r="I9" s="146"/>
      <c r="J9" s="146"/>
      <c r="K9" s="146"/>
      <c r="L9" s="146"/>
      <c r="M9" s="146"/>
      <c r="N9" s="146"/>
    </row>
    <row r="10" spans="1:16" ht="15.75" thickBot="1">
      <c r="A10" s="128">
        <v>2</v>
      </c>
      <c r="B10" s="128"/>
      <c r="C10" s="128" t="s">
        <v>47</v>
      </c>
      <c r="D10" s="32" t="s">
        <v>120</v>
      </c>
      <c r="E10" s="31">
        <v>6301</v>
      </c>
      <c r="F10" s="115"/>
      <c r="G10" s="111">
        <f>E10*F10</f>
        <v>0</v>
      </c>
      <c r="H10" s="62" t="s">
        <v>9</v>
      </c>
      <c r="I10" s="62" t="s">
        <v>1</v>
      </c>
      <c r="J10" s="62" t="s">
        <v>69</v>
      </c>
      <c r="K10" s="62" t="s">
        <v>70</v>
      </c>
      <c r="L10" s="62" t="s">
        <v>71</v>
      </c>
      <c r="M10" s="62" t="s">
        <v>167</v>
      </c>
      <c r="N10" s="62" t="s">
        <v>171</v>
      </c>
      <c r="O10" s="62" t="s">
        <v>187</v>
      </c>
      <c r="P10" s="62" t="s">
        <v>189</v>
      </c>
    </row>
    <row r="11" spans="1:16" ht="15.75" thickBot="1">
      <c r="A11" s="129"/>
      <c r="B11" s="129"/>
      <c r="C11" s="129"/>
      <c r="D11" s="23" t="s">
        <v>121</v>
      </c>
      <c r="E11" s="19">
        <f>E10-E10*I3</f>
        <v>6111.97</v>
      </c>
      <c r="F11" s="116"/>
      <c r="G11" s="118"/>
      <c r="H11" s="62">
        <v>1</v>
      </c>
      <c r="I11" s="62" t="s">
        <v>46</v>
      </c>
      <c r="J11" s="62">
        <v>350</v>
      </c>
      <c r="K11" s="62">
        <v>270</v>
      </c>
      <c r="L11" s="62">
        <v>380</v>
      </c>
      <c r="M11" s="63">
        <f>Таблица8[[#This Row],[Длина]]*Таблица8[[#This Row],[Ширина]]*Таблица8[[#This Row],[Высота]]*0.000000001</f>
        <v>3.5910000000000004E-2</v>
      </c>
      <c r="N11" s="63">
        <v>2.2999999999999998</v>
      </c>
      <c r="O11" s="63">
        <f>Таблица8[[#This Row],[Вес]]*F3</f>
        <v>0</v>
      </c>
      <c r="P11" s="63">
        <f>Таблица8[[#This Row],[Объем]]*F3</f>
        <v>0</v>
      </c>
    </row>
    <row r="12" spans="1:16" ht="15.75" thickBot="1">
      <c r="A12" s="129"/>
      <c r="B12" s="129"/>
      <c r="C12" s="129"/>
      <c r="D12" s="23" t="s">
        <v>122</v>
      </c>
      <c r="E12" s="19">
        <f>E10-E10*I4</f>
        <v>5859.93</v>
      </c>
      <c r="F12" s="116"/>
      <c r="G12" s="118"/>
      <c r="H12" s="62">
        <v>2</v>
      </c>
      <c r="I12" s="62" t="s">
        <v>47</v>
      </c>
      <c r="J12" s="62">
        <v>380</v>
      </c>
      <c r="K12" s="62">
        <v>330</v>
      </c>
      <c r="L12" s="62">
        <v>410</v>
      </c>
      <c r="M12" s="63">
        <f>Таблица8[[#This Row],[Длина]]*Таблица8[[#This Row],[Ширина]]*Таблица8[[#This Row],[Высота]]*0.000000001</f>
        <v>5.1414000000000001E-2</v>
      </c>
      <c r="N12" s="63">
        <v>2.7</v>
      </c>
      <c r="O12" s="63">
        <f>Таблица8[[#This Row],[Вес]]*F10</f>
        <v>0</v>
      </c>
      <c r="P12" s="63">
        <f>Таблица8[[#This Row],[Объем]]*F10</f>
        <v>0</v>
      </c>
    </row>
    <row r="13" spans="1:16" ht="15.75" thickBot="1">
      <c r="A13" s="129"/>
      <c r="B13" s="129"/>
      <c r="C13" s="129"/>
      <c r="D13" s="23" t="s">
        <v>123</v>
      </c>
      <c r="E13" s="19">
        <f>E10-E10*I5</f>
        <v>5670.9</v>
      </c>
      <c r="F13" s="116"/>
      <c r="G13" s="118"/>
      <c r="H13" s="62">
        <v>3</v>
      </c>
      <c r="I13" s="62" t="s">
        <v>48</v>
      </c>
      <c r="J13" s="62">
        <v>370</v>
      </c>
      <c r="K13" s="62">
        <v>330</v>
      </c>
      <c r="L13" s="62">
        <v>560</v>
      </c>
      <c r="M13" s="63">
        <f>Таблица8[[#This Row],[Длина]]*Таблица8[[#This Row],[Ширина]]*Таблица8[[#This Row],[Высота]]*0.000000001</f>
        <v>6.8376000000000006E-2</v>
      </c>
      <c r="N13" s="63">
        <v>3.2</v>
      </c>
      <c r="O13" s="63">
        <f>Таблица8[[#This Row],[Вес]]*F17</f>
        <v>0</v>
      </c>
      <c r="P13" s="63">
        <f>Таблица8[[#This Row],[Объем]]*F17</f>
        <v>0</v>
      </c>
    </row>
    <row r="14" spans="1:16" ht="15.75" thickBot="1">
      <c r="A14" s="129"/>
      <c r="B14" s="129"/>
      <c r="C14" s="129"/>
      <c r="D14" s="23" t="s">
        <v>124</v>
      </c>
      <c r="E14" s="19">
        <f>E10-E10*I6</f>
        <v>5481.87</v>
      </c>
      <c r="F14" s="116"/>
      <c r="G14" s="118"/>
      <c r="H14" s="62">
        <v>4</v>
      </c>
      <c r="I14" s="62" t="s">
        <v>49</v>
      </c>
      <c r="J14" s="62">
        <v>370</v>
      </c>
      <c r="K14" s="62">
        <v>330</v>
      </c>
      <c r="L14" s="62">
        <v>560</v>
      </c>
      <c r="M14" s="63">
        <f>Таблица8[[#This Row],[Длина]]*Таблица8[[#This Row],[Ширина]]*Таблица8[[#This Row],[Высота]]*0.000000001</f>
        <v>6.8376000000000006E-2</v>
      </c>
      <c r="N14" s="63">
        <v>3.6</v>
      </c>
      <c r="O14" s="63">
        <f>Таблица8[[#This Row],[Вес]]*F24</f>
        <v>0</v>
      </c>
      <c r="P14" s="63">
        <f>Таблица8[[#This Row],[Объем]]*F24</f>
        <v>0</v>
      </c>
    </row>
    <row r="15" spans="1:16" ht="15.75" thickBot="1">
      <c r="A15" s="129"/>
      <c r="B15" s="129"/>
      <c r="C15" s="129"/>
      <c r="D15" s="23" t="s">
        <v>128</v>
      </c>
      <c r="E15" s="19">
        <f>E10-E10*I7</f>
        <v>5355.85</v>
      </c>
      <c r="F15" s="116"/>
      <c r="G15" s="118"/>
      <c r="H15" s="62">
        <v>5</v>
      </c>
      <c r="I15" s="62" t="s">
        <v>50</v>
      </c>
      <c r="J15" s="62">
        <v>400</v>
      </c>
      <c r="K15" s="62">
        <v>420</v>
      </c>
      <c r="L15" s="62">
        <v>500</v>
      </c>
      <c r="M15" s="63">
        <f>Таблица8[[#This Row],[Длина]]*Таблица8[[#This Row],[Ширина]]*Таблица8[[#This Row],[Высота]]*0.000000001</f>
        <v>8.4000000000000005E-2</v>
      </c>
      <c r="N15" s="63">
        <v>4.5999999999999996</v>
      </c>
      <c r="O15" s="63">
        <f>Таблица8[[#This Row],[Вес]]*F31</f>
        <v>0</v>
      </c>
      <c r="P15" s="63">
        <f>Таблица8[[#This Row],[Объем]]*F31</f>
        <v>0</v>
      </c>
    </row>
    <row r="16" spans="1:16" ht="15.75" thickBot="1">
      <c r="A16" s="130"/>
      <c r="B16" s="130"/>
      <c r="C16" s="130"/>
      <c r="D16" s="23" t="s">
        <v>129</v>
      </c>
      <c r="E16" s="19">
        <f>E10-E10*I8</f>
        <v>5229.83</v>
      </c>
      <c r="F16" s="117"/>
      <c r="G16" s="112"/>
      <c r="H16" s="62">
        <v>6</v>
      </c>
      <c r="I16" s="62" t="s">
        <v>51</v>
      </c>
      <c r="J16" s="62">
        <v>420</v>
      </c>
      <c r="K16" s="62">
        <v>420</v>
      </c>
      <c r="L16" s="62">
        <v>1050</v>
      </c>
      <c r="M16" s="63">
        <f>Таблица8[[#This Row],[Длина]]*Таблица8[[#This Row],[Ширина]]*Таблица8[[#This Row],[Высота]]*0.000000001</f>
        <v>0.18522000000000002</v>
      </c>
      <c r="N16" s="63">
        <v>6.1</v>
      </c>
      <c r="O16" s="63">
        <f>Таблица8[[#This Row],[Вес]]*F38</f>
        <v>0</v>
      </c>
      <c r="P16" s="63">
        <f>Таблица8[[#This Row],[Объем]]*F38</f>
        <v>0</v>
      </c>
    </row>
    <row r="17" spans="1:16" ht="15.75" thickBot="1">
      <c r="A17" s="128">
        <v>3</v>
      </c>
      <c r="B17" s="128"/>
      <c r="C17" s="128" t="s">
        <v>48</v>
      </c>
      <c r="D17" s="32" t="s">
        <v>120</v>
      </c>
      <c r="E17" s="31">
        <v>7325</v>
      </c>
      <c r="F17" s="115"/>
      <c r="G17" s="111">
        <f>E17*F17</f>
        <v>0</v>
      </c>
      <c r="H17" s="62">
        <v>7</v>
      </c>
      <c r="I17" s="62" t="s">
        <v>52</v>
      </c>
      <c r="J17" s="62">
        <v>420</v>
      </c>
      <c r="K17" s="62">
        <v>420</v>
      </c>
      <c r="L17" s="62">
        <v>1050</v>
      </c>
      <c r="M17" s="63">
        <f>Таблица8[[#This Row],[Длина]]*Таблица8[[#This Row],[Ширина]]*Таблица8[[#This Row],[Высота]]*0.000000001</f>
        <v>0.18522000000000002</v>
      </c>
      <c r="N17" s="63">
        <v>6.4</v>
      </c>
      <c r="O17" s="63">
        <f>Таблица8[[#This Row],[Вес]]*F45</f>
        <v>0</v>
      </c>
      <c r="P17" s="63">
        <f>Таблица8[[#This Row],[Объем]]*F45</f>
        <v>0</v>
      </c>
    </row>
    <row r="18" spans="1:16" ht="15.75" thickBot="1">
      <c r="A18" s="129"/>
      <c r="B18" s="129"/>
      <c r="C18" s="129"/>
      <c r="D18" s="23" t="s">
        <v>121</v>
      </c>
      <c r="E18" s="19">
        <f>E17-E17*I3</f>
        <v>7105.25</v>
      </c>
      <c r="F18" s="116"/>
      <c r="G18" s="118"/>
      <c r="H18" s="62">
        <v>8</v>
      </c>
      <c r="I18" s="62" t="s">
        <v>53</v>
      </c>
      <c r="J18" s="62">
        <v>370</v>
      </c>
      <c r="K18" s="62">
        <v>260</v>
      </c>
      <c r="L18" s="62">
        <v>470</v>
      </c>
      <c r="M18" s="63">
        <f>J18*K18*L18*0.000000001</f>
        <v>4.5214000000000004E-2</v>
      </c>
      <c r="N18" s="92">
        <v>2.5</v>
      </c>
      <c r="O18" s="63">
        <f>N18*F55</f>
        <v>0</v>
      </c>
      <c r="P18" s="63">
        <f>M18*F55</f>
        <v>0</v>
      </c>
    </row>
    <row r="19" spans="1:16" ht="15.75" thickBot="1">
      <c r="A19" s="129"/>
      <c r="B19" s="129"/>
      <c r="C19" s="129"/>
      <c r="D19" s="23" t="s">
        <v>122</v>
      </c>
      <c r="E19" s="19">
        <f>E17-E17*I4</f>
        <v>6812.25</v>
      </c>
      <c r="F19" s="116"/>
      <c r="G19" s="118"/>
      <c r="H19" s="62">
        <v>9</v>
      </c>
      <c r="I19" s="62" t="s">
        <v>54</v>
      </c>
      <c r="J19" s="62">
        <v>380</v>
      </c>
      <c r="K19" s="62">
        <v>330</v>
      </c>
      <c r="L19" s="62">
        <v>410</v>
      </c>
      <c r="M19" s="63">
        <f>J19*K19*L19*0.000000001</f>
        <v>5.1414000000000001E-2</v>
      </c>
      <c r="N19" s="92">
        <v>3.6</v>
      </c>
      <c r="O19" s="63">
        <f>N19*F62</f>
        <v>0</v>
      </c>
      <c r="P19" s="63">
        <f>M19*F62</f>
        <v>0</v>
      </c>
    </row>
    <row r="20" spans="1:16" ht="15.75" thickBot="1">
      <c r="A20" s="129"/>
      <c r="B20" s="129"/>
      <c r="C20" s="129"/>
      <c r="D20" s="23" t="s">
        <v>123</v>
      </c>
      <c r="E20" s="19">
        <f>E17-E17*I5</f>
        <v>6592.5</v>
      </c>
      <c r="F20" s="116"/>
      <c r="G20" s="118"/>
      <c r="H20" s="62">
        <v>10</v>
      </c>
      <c r="I20" s="62" t="s">
        <v>55</v>
      </c>
      <c r="J20" s="62">
        <v>370</v>
      </c>
      <c r="K20" s="62">
        <v>320</v>
      </c>
      <c r="L20" s="62">
        <v>680</v>
      </c>
      <c r="M20" s="63">
        <f>J20*K20*L20*0.000000001</f>
        <v>8.0512E-2</v>
      </c>
      <c r="N20" s="92">
        <v>4.3</v>
      </c>
      <c r="O20" s="63">
        <f>N20*F69</f>
        <v>0</v>
      </c>
      <c r="P20" s="63">
        <f>M20*F69</f>
        <v>0</v>
      </c>
    </row>
    <row r="21" spans="1:16" ht="15.75" thickBot="1">
      <c r="A21" s="129"/>
      <c r="B21" s="129"/>
      <c r="C21" s="129"/>
      <c r="D21" s="23" t="s">
        <v>124</v>
      </c>
      <c r="E21" s="19">
        <f>E17-E17*I6</f>
        <v>6372.75</v>
      </c>
      <c r="F21" s="116"/>
      <c r="G21" s="118"/>
      <c r="H21" s="62">
        <v>11</v>
      </c>
      <c r="I21" s="62" t="s">
        <v>56</v>
      </c>
      <c r="J21" s="62">
        <v>370</v>
      </c>
      <c r="K21" s="62">
        <v>320</v>
      </c>
      <c r="L21" s="62">
        <v>680</v>
      </c>
      <c r="M21" s="63">
        <f>J21*K21*L21*0.000000001</f>
        <v>8.0512E-2</v>
      </c>
      <c r="N21" s="92">
        <v>4.5</v>
      </c>
      <c r="O21" s="63">
        <f>N21*F76</f>
        <v>0</v>
      </c>
      <c r="P21" s="63">
        <f>M21*F76</f>
        <v>0</v>
      </c>
    </row>
    <row r="22" spans="1:16" ht="15.75" thickBot="1">
      <c r="A22" s="129"/>
      <c r="B22" s="129"/>
      <c r="C22" s="129"/>
      <c r="D22" s="23" t="s">
        <v>128</v>
      </c>
      <c r="E22" s="19">
        <f>E17-E17*I7</f>
        <v>6226.25</v>
      </c>
      <c r="F22" s="116"/>
      <c r="G22" s="118"/>
      <c r="H22" s="62">
        <v>12</v>
      </c>
      <c r="I22" s="62" t="s">
        <v>57</v>
      </c>
      <c r="J22" s="62">
        <v>390</v>
      </c>
      <c r="K22" s="62">
        <v>420</v>
      </c>
      <c r="L22" s="62">
        <v>650</v>
      </c>
      <c r="M22" s="63">
        <f>J22*K22*L22*0.000000001</f>
        <v>0.10647000000000001</v>
      </c>
      <c r="N22" s="94">
        <v>5.6</v>
      </c>
      <c r="O22" s="63">
        <f>N22*F83</f>
        <v>0</v>
      </c>
      <c r="P22" s="63">
        <f>M22*F83</f>
        <v>0</v>
      </c>
    </row>
    <row r="23" spans="1:16" ht="15.75" thickBot="1">
      <c r="A23" s="130"/>
      <c r="B23" s="130"/>
      <c r="C23" s="130"/>
      <c r="D23" s="23" t="s">
        <v>129</v>
      </c>
      <c r="E23" s="19">
        <f>E17-E17*I8</f>
        <v>6079.75</v>
      </c>
      <c r="F23" s="117"/>
      <c r="G23" s="112"/>
      <c r="H23" s="64"/>
      <c r="I23" s="64"/>
      <c r="J23" s="64"/>
      <c r="K23" s="64"/>
      <c r="L23" s="64"/>
      <c r="M23" s="64"/>
      <c r="N23" s="66" t="s">
        <v>203</v>
      </c>
      <c r="O23" s="67">
        <f>SUM(O11:O22)</f>
        <v>0</v>
      </c>
      <c r="P23" s="67">
        <f>SUM(P11:P22)</f>
        <v>0</v>
      </c>
    </row>
    <row r="24" spans="1:16" ht="15.75" thickBot="1">
      <c r="A24" s="128">
        <v>4</v>
      </c>
      <c r="B24" s="128"/>
      <c r="C24" s="128" t="s">
        <v>49</v>
      </c>
      <c r="D24" s="32" t="s">
        <v>120</v>
      </c>
      <c r="E24" s="31">
        <v>8007</v>
      </c>
      <c r="F24" s="115"/>
      <c r="G24" s="111">
        <f>E24*F24</f>
        <v>0</v>
      </c>
      <c r="H24" s="64"/>
      <c r="I24" s="64"/>
      <c r="J24" s="64"/>
      <c r="K24" s="64"/>
      <c r="L24" s="64"/>
      <c r="M24" s="64"/>
      <c r="N24" s="64"/>
    </row>
    <row r="25" spans="1:16" ht="15.75" thickBot="1">
      <c r="A25" s="129"/>
      <c r="B25" s="129"/>
      <c r="C25" s="129"/>
      <c r="D25" s="23" t="s">
        <v>121</v>
      </c>
      <c r="E25" s="19">
        <f>E24-E24*I3</f>
        <v>7766.79</v>
      </c>
      <c r="F25" s="116"/>
      <c r="G25" s="118"/>
      <c r="H25" s="64"/>
      <c r="I25" s="65" t="s">
        <v>170</v>
      </c>
      <c r="J25" s="64"/>
      <c r="K25" s="64"/>
      <c r="L25" s="64"/>
      <c r="M25" s="64"/>
      <c r="N25" s="64"/>
    </row>
    <row r="26" spans="1:16" ht="15.75" thickBot="1">
      <c r="A26" s="129"/>
      <c r="B26" s="129"/>
      <c r="C26" s="129"/>
      <c r="D26" s="23" t="s">
        <v>122</v>
      </c>
      <c r="E26" s="19">
        <f>E24-E24*I4</f>
        <v>7446.51</v>
      </c>
      <c r="F26" s="116"/>
      <c r="G26" s="118"/>
      <c r="H26" s="62" t="s">
        <v>9</v>
      </c>
      <c r="I26" s="62" t="s">
        <v>1</v>
      </c>
      <c r="J26" s="62" t="s">
        <v>69</v>
      </c>
      <c r="K26" s="62" t="s">
        <v>70</v>
      </c>
      <c r="L26" s="62" t="s">
        <v>71</v>
      </c>
      <c r="M26" s="62" t="s">
        <v>171</v>
      </c>
      <c r="N26" s="64"/>
    </row>
    <row r="27" spans="1:16" ht="15.75" thickBot="1">
      <c r="A27" s="129"/>
      <c r="B27" s="129"/>
      <c r="C27" s="129"/>
      <c r="D27" s="23" t="s">
        <v>123</v>
      </c>
      <c r="E27" s="19">
        <f>E24-E24*I5</f>
        <v>7206.3</v>
      </c>
      <c r="F27" s="116"/>
      <c r="G27" s="118"/>
      <c r="H27" s="62">
        <v>1</v>
      </c>
      <c r="I27" s="62" t="s">
        <v>46</v>
      </c>
      <c r="J27" s="62" t="s">
        <v>217</v>
      </c>
      <c r="K27" s="62" t="s">
        <v>206</v>
      </c>
      <c r="L27" s="62" t="s">
        <v>194</v>
      </c>
      <c r="M27" s="63">
        <v>1.7</v>
      </c>
      <c r="N27" s="64"/>
    </row>
    <row r="28" spans="1:16" ht="15.75" thickBot="1">
      <c r="A28" s="129"/>
      <c r="B28" s="129"/>
      <c r="C28" s="129"/>
      <c r="D28" s="23" t="s">
        <v>124</v>
      </c>
      <c r="E28" s="19">
        <f>E24-E24*I6</f>
        <v>6966.09</v>
      </c>
      <c r="F28" s="116"/>
      <c r="G28" s="118"/>
      <c r="H28" s="62">
        <v>2</v>
      </c>
      <c r="I28" s="62" t="s">
        <v>47</v>
      </c>
      <c r="J28" s="62" t="s">
        <v>179</v>
      </c>
      <c r="K28" s="62" t="s">
        <v>176</v>
      </c>
      <c r="L28" s="62" t="s">
        <v>218</v>
      </c>
      <c r="M28" s="63">
        <v>2.1</v>
      </c>
      <c r="N28" s="64"/>
    </row>
    <row r="29" spans="1:16" ht="15.75" thickBot="1">
      <c r="A29" s="129"/>
      <c r="B29" s="129"/>
      <c r="C29" s="129"/>
      <c r="D29" s="23" t="s">
        <v>128</v>
      </c>
      <c r="E29" s="19">
        <f>E24-E24*I7</f>
        <v>6805.95</v>
      </c>
      <c r="F29" s="116"/>
      <c r="G29" s="118"/>
      <c r="H29" s="62">
        <v>3</v>
      </c>
      <c r="I29" s="62" t="s">
        <v>48</v>
      </c>
      <c r="J29" s="62" t="s">
        <v>179</v>
      </c>
      <c r="K29" s="62" t="s">
        <v>176</v>
      </c>
      <c r="L29" s="62" t="s">
        <v>219</v>
      </c>
      <c r="M29" s="63">
        <v>2.6</v>
      </c>
      <c r="N29" s="64"/>
    </row>
    <row r="30" spans="1:16" ht="15.75" thickBot="1">
      <c r="A30" s="130"/>
      <c r="B30" s="130"/>
      <c r="C30" s="130"/>
      <c r="D30" s="23" t="s">
        <v>129</v>
      </c>
      <c r="E30" s="19">
        <f>E24-E24*I8</f>
        <v>6645.8099999999995</v>
      </c>
      <c r="F30" s="117"/>
      <c r="G30" s="112"/>
      <c r="H30" s="62">
        <v>4</v>
      </c>
      <c r="I30" s="62" t="s">
        <v>49</v>
      </c>
      <c r="J30" s="62" t="s">
        <v>179</v>
      </c>
      <c r="K30" s="62" t="s">
        <v>176</v>
      </c>
      <c r="L30" s="62" t="s">
        <v>220</v>
      </c>
      <c r="M30" s="63">
        <v>2.9</v>
      </c>
      <c r="N30" s="64"/>
    </row>
    <row r="31" spans="1:16" ht="15.75" thickBot="1">
      <c r="A31" s="128">
        <v>5</v>
      </c>
      <c r="B31" s="128"/>
      <c r="C31" s="128" t="s">
        <v>50</v>
      </c>
      <c r="D31" s="32" t="s">
        <v>120</v>
      </c>
      <c r="E31" s="31">
        <v>8690</v>
      </c>
      <c r="F31" s="115"/>
      <c r="G31" s="111">
        <f>E31*F31</f>
        <v>0</v>
      </c>
      <c r="H31" s="62">
        <v>5</v>
      </c>
      <c r="I31" s="62" t="s">
        <v>50</v>
      </c>
      <c r="J31" s="62" t="s">
        <v>213</v>
      </c>
      <c r="K31" s="62" t="s">
        <v>214</v>
      </c>
      <c r="L31" s="62" t="s">
        <v>179</v>
      </c>
      <c r="M31" s="63">
        <v>3.8</v>
      </c>
      <c r="N31" s="64"/>
    </row>
    <row r="32" spans="1:16" ht="15.75" thickBot="1">
      <c r="A32" s="129"/>
      <c r="B32" s="129"/>
      <c r="C32" s="129"/>
      <c r="D32" s="23" t="s">
        <v>121</v>
      </c>
      <c r="E32" s="19">
        <f>E31-E31*I3</f>
        <v>8429.2999999999993</v>
      </c>
      <c r="F32" s="116"/>
      <c r="G32" s="118"/>
      <c r="H32" s="93">
        <v>6</v>
      </c>
      <c r="I32" s="93" t="s">
        <v>51</v>
      </c>
      <c r="J32" s="66" t="s">
        <v>213</v>
      </c>
      <c r="K32" s="66" t="s">
        <v>214</v>
      </c>
      <c r="L32" s="66" t="s">
        <v>221</v>
      </c>
      <c r="M32" s="69">
        <v>4.5999999999999996</v>
      </c>
      <c r="N32" s="64"/>
    </row>
    <row r="33" spans="1:14" ht="15.75" thickBot="1">
      <c r="A33" s="129"/>
      <c r="B33" s="129"/>
      <c r="C33" s="129"/>
      <c r="D33" s="23" t="s">
        <v>122</v>
      </c>
      <c r="E33" s="19">
        <f>E31-E31*I4</f>
        <v>8081.7</v>
      </c>
      <c r="F33" s="116"/>
      <c r="G33" s="118"/>
      <c r="H33" s="66">
        <v>7</v>
      </c>
      <c r="I33" s="66" t="s">
        <v>52</v>
      </c>
      <c r="J33" s="66" t="s">
        <v>213</v>
      </c>
      <c r="K33" s="66" t="s">
        <v>214</v>
      </c>
      <c r="L33" s="66" t="s">
        <v>222</v>
      </c>
      <c r="M33" s="67">
        <v>5</v>
      </c>
      <c r="N33" s="64"/>
    </row>
    <row r="34" spans="1:14" ht="15.75" thickBot="1">
      <c r="A34" s="129"/>
      <c r="B34" s="129"/>
      <c r="C34" s="129"/>
      <c r="D34" s="23" t="s">
        <v>123</v>
      </c>
      <c r="E34" s="19">
        <f>E31-E31*I5</f>
        <v>7821</v>
      </c>
      <c r="F34" s="116"/>
      <c r="G34" s="118"/>
      <c r="H34" s="64"/>
      <c r="I34" s="65" t="s">
        <v>170</v>
      </c>
      <c r="J34" s="64"/>
      <c r="K34" s="64"/>
      <c r="L34" s="64"/>
      <c r="M34" s="64"/>
      <c r="N34" s="64"/>
    </row>
    <row r="35" spans="1:14" ht="15.75" thickBot="1">
      <c r="A35" s="129"/>
      <c r="B35" s="129"/>
      <c r="C35" s="129"/>
      <c r="D35" s="23" t="s">
        <v>124</v>
      </c>
      <c r="E35" s="19">
        <f>E31-E31*I6</f>
        <v>7560.3</v>
      </c>
      <c r="F35" s="116"/>
      <c r="G35" s="118"/>
      <c r="H35" s="62" t="s">
        <v>9</v>
      </c>
      <c r="I35" s="62" t="s">
        <v>1</v>
      </c>
      <c r="J35" s="62" t="s">
        <v>69</v>
      </c>
      <c r="K35" s="62" t="s">
        <v>70</v>
      </c>
      <c r="L35" s="62" t="s">
        <v>71</v>
      </c>
      <c r="M35" s="62" t="s">
        <v>171</v>
      </c>
      <c r="N35" s="64"/>
    </row>
    <row r="36" spans="1:14" ht="15.75" thickBot="1">
      <c r="A36" s="129"/>
      <c r="B36" s="129"/>
      <c r="C36" s="129"/>
      <c r="D36" s="23" t="s">
        <v>128</v>
      </c>
      <c r="E36" s="19">
        <f>E31-E31*I7</f>
        <v>7386.5</v>
      </c>
      <c r="F36" s="116"/>
      <c r="G36" s="118"/>
      <c r="H36" s="62">
        <v>1</v>
      </c>
      <c r="I36" s="62" t="s">
        <v>53</v>
      </c>
      <c r="J36" s="62" t="s">
        <v>217</v>
      </c>
      <c r="K36" s="62" t="s">
        <v>206</v>
      </c>
      <c r="L36" s="62" t="s">
        <v>197</v>
      </c>
      <c r="M36" s="63">
        <v>2.1</v>
      </c>
      <c r="N36" s="64"/>
    </row>
    <row r="37" spans="1:14" ht="15.75" thickBot="1">
      <c r="A37" s="130"/>
      <c r="B37" s="130"/>
      <c r="C37" s="130"/>
      <c r="D37" s="23" t="s">
        <v>129</v>
      </c>
      <c r="E37" s="19">
        <f>E31-E31*I8</f>
        <v>7212.7</v>
      </c>
      <c r="F37" s="117"/>
      <c r="G37" s="112"/>
      <c r="H37" s="62">
        <v>2</v>
      </c>
      <c r="I37" s="62" t="s">
        <v>54</v>
      </c>
      <c r="J37" s="62" t="s">
        <v>179</v>
      </c>
      <c r="K37" s="62" t="s">
        <v>176</v>
      </c>
      <c r="L37" s="62" t="s">
        <v>215</v>
      </c>
      <c r="M37" s="63">
        <v>3</v>
      </c>
      <c r="N37" s="64"/>
    </row>
    <row r="38" spans="1:14" ht="15.75" thickBot="1">
      <c r="A38" s="128">
        <v>6</v>
      </c>
      <c r="B38" s="128"/>
      <c r="C38" s="128" t="s">
        <v>51</v>
      </c>
      <c r="D38" s="32" t="s">
        <v>120</v>
      </c>
      <c r="E38" s="31">
        <v>13126</v>
      </c>
      <c r="F38" s="115"/>
      <c r="G38" s="111">
        <f>E38*F38</f>
        <v>0</v>
      </c>
      <c r="H38" s="62">
        <v>3</v>
      </c>
      <c r="I38" s="62" t="s">
        <v>55</v>
      </c>
      <c r="J38" s="62" t="s">
        <v>179</v>
      </c>
      <c r="K38" s="62" t="s">
        <v>176</v>
      </c>
      <c r="L38" s="62" t="s">
        <v>181</v>
      </c>
      <c r="M38" s="63">
        <v>3.6</v>
      </c>
      <c r="N38" s="64"/>
    </row>
    <row r="39" spans="1:14" ht="15.75" thickBot="1">
      <c r="A39" s="129"/>
      <c r="B39" s="129"/>
      <c r="C39" s="129"/>
      <c r="D39" s="23" t="s">
        <v>121</v>
      </c>
      <c r="E39" s="19">
        <f>E38-E38*I3</f>
        <v>12732.22</v>
      </c>
      <c r="F39" s="116"/>
      <c r="G39" s="118"/>
      <c r="H39" s="62">
        <v>4</v>
      </c>
      <c r="I39" s="62" t="s">
        <v>56</v>
      </c>
      <c r="J39" s="62" t="s">
        <v>179</v>
      </c>
      <c r="K39" s="62" t="s">
        <v>176</v>
      </c>
      <c r="L39" s="62" t="s">
        <v>223</v>
      </c>
      <c r="M39" s="63">
        <v>3.8</v>
      </c>
      <c r="N39" s="64"/>
    </row>
    <row r="40" spans="1:14" ht="15.75" thickBot="1">
      <c r="A40" s="129"/>
      <c r="B40" s="129"/>
      <c r="C40" s="129"/>
      <c r="D40" s="23" t="s">
        <v>122</v>
      </c>
      <c r="E40" s="19">
        <f>E38-E38*I4</f>
        <v>12207.18</v>
      </c>
      <c r="F40" s="116"/>
      <c r="G40" s="118"/>
      <c r="H40" s="62">
        <v>5</v>
      </c>
      <c r="I40" s="62" t="s">
        <v>57</v>
      </c>
      <c r="J40" s="62" t="s">
        <v>213</v>
      </c>
      <c r="K40" s="62" t="s">
        <v>214</v>
      </c>
      <c r="L40" s="62" t="s">
        <v>184</v>
      </c>
      <c r="M40" s="63">
        <v>4.5999999999999996</v>
      </c>
      <c r="N40" s="64"/>
    </row>
    <row r="41" spans="1:14" ht="15.75" thickBot="1">
      <c r="A41" s="129"/>
      <c r="B41" s="129"/>
      <c r="C41" s="129"/>
      <c r="D41" s="23" t="s">
        <v>123</v>
      </c>
      <c r="E41" s="19">
        <f>E38-E38*I5</f>
        <v>11813.4</v>
      </c>
      <c r="F41" s="116"/>
      <c r="G41" s="118"/>
    </row>
    <row r="42" spans="1:14" ht="15.75" thickBot="1">
      <c r="A42" s="129"/>
      <c r="B42" s="129"/>
      <c r="C42" s="129"/>
      <c r="D42" s="23" t="s">
        <v>124</v>
      </c>
      <c r="E42" s="19">
        <f>E38-E38*I6</f>
        <v>11419.619999999999</v>
      </c>
      <c r="F42" s="116"/>
      <c r="G42" s="118"/>
    </row>
    <row r="43" spans="1:14" ht="15.75" thickBot="1">
      <c r="A43" s="129"/>
      <c r="B43" s="129"/>
      <c r="C43" s="129"/>
      <c r="D43" s="23" t="s">
        <v>128</v>
      </c>
      <c r="E43" s="19">
        <f>E38-E38*I7</f>
        <v>11157.1</v>
      </c>
      <c r="F43" s="116"/>
      <c r="G43" s="118"/>
    </row>
    <row r="44" spans="1:14" ht="15.75" thickBot="1">
      <c r="A44" s="130"/>
      <c r="B44" s="130"/>
      <c r="C44" s="130"/>
      <c r="D44" s="23" t="s">
        <v>129</v>
      </c>
      <c r="E44" s="19">
        <f>E38-E38*I8</f>
        <v>10894.58</v>
      </c>
      <c r="F44" s="117"/>
      <c r="G44" s="112"/>
    </row>
    <row r="45" spans="1:14" ht="15.75" thickBot="1">
      <c r="A45" s="128">
        <v>7</v>
      </c>
      <c r="B45" s="128"/>
      <c r="C45" s="128" t="s">
        <v>52</v>
      </c>
      <c r="D45" s="32" t="s">
        <v>120</v>
      </c>
      <c r="E45" s="31">
        <v>14150</v>
      </c>
      <c r="F45" s="115"/>
      <c r="G45" s="111">
        <f>E45*F45</f>
        <v>0</v>
      </c>
    </row>
    <row r="46" spans="1:14" ht="15.75" thickBot="1">
      <c r="A46" s="129"/>
      <c r="B46" s="129"/>
      <c r="C46" s="129"/>
      <c r="D46" s="23" t="s">
        <v>121</v>
      </c>
      <c r="E46" s="19">
        <f>E45-E45*I3</f>
        <v>13725.5</v>
      </c>
      <c r="F46" s="116"/>
      <c r="G46" s="118"/>
    </row>
    <row r="47" spans="1:14" ht="15.75" thickBot="1">
      <c r="A47" s="129"/>
      <c r="B47" s="129"/>
      <c r="C47" s="129"/>
      <c r="D47" s="23" t="s">
        <v>122</v>
      </c>
      <c r="E47" s="19">
        <f>E45-E45*I4</f>
        <v>13159.5</v>
      </c>
      <c r="F47" s="116"/>
      <c r="G47" s="118"/>
    </row>
    <row r="48" spans="1:14" ht="15.75" thickBot="1">
      <c r="A48" s="129"/>
      <c r="B48" s="129"/>
      <c r="C48" s="129"/>
      <c r="D48" s="23" t="s">
        <v>123</v>
      </c>
      <c r="E48" s="19">
        <f>E45-E45*I5</f>
        <v>12735</v>
      </c>
      <c r="F48" s="116"/>
      <c r="G48" s="118"/>
    </row>
    <row r="49" spans="1:7" ht="15.75" thickBot="1">
      <c r="A49" s="129"/>
      <c r="B49" s="129"/>
      <c r="C49" s="129"/>
      <c r="D49" s="23" t="s">
        <v>124</v>
      </c>
      <c r="E49" s="19">
        <f>E45-E45*I6</f>
        <v>12310.5</v>
      </c>
      <c r="F49" s="116"/>
      <c r="G49" s="118"/>
    </row>
    <row r="50" spans="1:7" ht="15.75" thickBot="1">
      <c r="A50" s="129"/>
      <c r="B50" s="129"/>
      <c r="C50" s="129"/>
      <c r="D50" s="23" t="s">
        <v>128</v>
      </c>
      <c r="E50" s="19">
        <f>E45-E45*I7</f>
        <v>12027.5</v>
      </c>
      <c r="F50" s="116"/>
      <c r="G50" s="118"/>
    </row>
    <row r="51" spans="1:7" ht="15.75" thickBot="1">
      <c r="A51" s="130"/>
      <c r="B51" s="130"/>
      <c r="C51" s="130"/>
      <c r="D51" s="23" t="s">
        <v>129</v>
      </c>
      <c r="E51" s="19">
        <f>E45-E45*I8</f>
        <v>11744.5</v>
      </c>
      <c r="F51" s="117"/>
      <c r="G51" s="112"/>
    </row>
    <row r="52" spans="1:7">
      <c r="A52" s="24"/>
      <c r="B52" s="24"/>
      <c r="C52" s="24"/>
      <c r="D52" s="24"/>
      <c r="E52" s="24"/>
    </row>
    <row r="53" spans="1:7" ht="32.25" customHeight="1" thickBot="1">
      <c r="A53" s="139" t="s">
        <v>134</v>
      </c>
      <c r="B53" s="139"/>
      <c r="C53" s="149"/>
      <c r="D53" s="149"/>
      <c r="E53" s="149"/>
    </row>
    <row r="54" spans="1:7" ht="15.75" thickBot="1">
      <c r="A54" s="21" t="s">
        <v>9</v>
      </c>
      <c r="B54" s="21" t="s">
        <v>155</v>
      </c>
      <c r="C54" s="21" t="s">
        <v>1</v>
      </c>
      <c r="D54" s="22" t="s">
        <v>118</v>
      </c>
      <c r="E54" s="21" t="s">
        <v>156</v>
      </c>
      <c r="F54" s="49" t="s">
        <v>93</v>
      </c>
      <c r="G54" s="52" t="s">
        <v>126</v>
      </c>
    </row>
    <row r="55" spans="1:7" ht="15.75" thickBot="1">
      <c r="A55" s="128">
        <v>1</v>
      </c>
      <c r="B55" s="128"/>
      <c r="C55" s="128" t="s">
        <v>53</v>
      </c>
      <c r="D55" s="32" t="s">
        <v>120</v>
      </c>
      <c r="E55" s="31">
        <v>6180</v>
      </c>
      <c r="F55" s="115"/>
      <c r="G55" s="111">
        <f>E55*F55</f>
        <v>0</v>
      </c>
    </row>
    <row r="56" spans="1:7" ht="15.75" thickBot="1">
      <c r="A56" s="129"/>
      <c r="B56" s="129"/>
      <c r="C56" s="129"/>
      <c r="D56" s="23" t="s">
        <v>121</v>
      </c>
      <c r="E56" s="19">
        <f>E55-E55*I3</f>
        <v>5994.6</v>
      </c>
      <c r="F56" s="116"/>
      <c r="G56" s="118"/>
    </row>
    <row r="57" spans="1:7" ht="15.75" thickBot="1">
      <c r="A57" s="129"/>
      <c r="B57" s="129"/>
      <c r="C57" s="129"/>
      <c r="D57" s="23" t="s">
        <v>130</v>
      </c>
      <c r="E57" s="19">
        <f>E55-E55*I4</f>
        <v>5747.4</v>
      </c>
      <c r="F57" s="116"/>
      <c r="G57" s="118"/>
    </row>
    <row r="58" spans="1:7" ht="15.75" thickBot="1">
      <c r="A58" s="129"/>
      <c r="B58" s="129"/>
      <c r="C58" s="129"/>
      <c r="D58" s="23" t="s">
        <v>123</v>
      </c>
      <c r="E58" s="19">
        <f>E55-E55*I5</f>
        <v>5562</v>
      </c>
      <c r="F58" s="116"/>
      <c r="G58" s="118"/>
    </row>
    <row r="59" spans="1:7" ht="15.75" thickBot="1">
      <c r="A59" s="129"/>
      <c r="B59" s="129"/>
      <c r="C59" s="129"/>
      <c r="D59" s="23" t="s">
        <v>124</v>
      </c>
      <c r="E59" s="19">
        <f>E55-E55*I6</f>
        <v>5376.6</v>
      </c>
      <c r="F59" s="116"/>
      <c r="G59" s="118"/>
    </row>
    <row r="60" spans="1:7" ht="15.75" thickBot="1">
      <c r="A60" s="129"/>
      <c r="B60" s="129"/>
      <c r="C60" s="129"/>
      <c r="D60" s="23" t="s">
        <v>128</v>
      </c>
      <c r="E60" s="19">
        <f>E55-E55*I7</f>
        <v>5253</v>
      </c>
      <c r="F60" s="116"/>
      <c r="G60" s="118"/>
    </row>
    <row r="61" spans="1:7" ht="15.75" thickBot="1">
      <c r="A61" s="130"/>
      <c r="B61" s="130"/>
      <c r="C61" s="130"/>
      <c r="D61" s="23" t="s">
        <v>129</v>
      </c>
      <c r="E61" s="19">
        <f>E55-E55*I8</f>
        <v>5129.3999999999996</v>
      </c>
      <c r="F61" s="117"/>
      <c r="G61" s="112"/>
    </row>
    <row r="62" spans="1:7" ht="15.75" thickBot="1">
      <c r="A62" s="128">
        <v>2</v>
      </c>
      <c r="B62" s="128"/>
      <c r="C62" s="128" t="s">
        <v>54</v>
      </c>
      <c r="D62" s="32" t="s">
        <v>120</v>
      </c>
      <c r="E62" s="31">
        <v>6801</v>
      </c>
      <c r="F62" s="115"/>
      <c r="G62" s="111">
        <f>E62*F62</f>
        <v>0</v>
      </c>
    </row>
    <row r="63" spans="1:7" ht="15.75" thickBot="1">
      <c r="A63" s="129"/>
      <c r="B63" s="129"/>
      <c r="C63" s="129"/>
      <c r="D63" s="23" t="s">
        <v>121</v>
      </c>
      <c r="E63" s="19">
        <f>E62-E62*I3</f>
        <v>6596.97</v>
      </c>
      <c r="F63" s="116"/>
      <c r="G63" s="118"/>
    </row>
    <row r="64" spans="1:7" ht="15.75" thickBot="1">
      <c r="A64" s="129"/>
      <c r="B64" s="129"/>
      <c r="C64" s="129"/>
      <c r="D64" s="23" t="s">
        <v>122</v>
      </c>
      <c r="E64" s="19">
        <f>E62-E62*I4</f>
        <v>6324.93</v>
      </c>
      <c r="F64" s="116"/>
      <c r="G64" s="118"/>
    </row>
    <row r="65" spans="1:7" ht="15.75" thickBot="1">
      <c r="A65" s="129"/>
      <c r="B65" s="129"/>
      <c r="C65" s="129"/>
      <c r="D65" s="23" t="s">
        <v>123</v>
      </c>
      <c r="E65" s="19">
        <f>E62-E62*I5</f>
        <v>6120.9</v>
      </c>
      <c r="F65" s="116"/>
      <c r="G65" s="118"/>
    </row>
    <row r="66" spans="1:7" ht="15.75" thickBot="1">
      <c r="A66" s="129"/>
      <c r="B66" s="129"/>
      <c r="C66" s="129"/>
      <c r="D66" s="23" t="s">
        <v>124</v>
      </c>
      <c r="E66" s="19">
        <f>E62-E62*I6</f>
        <v>5916.87</v>
      </c>
      <c r="F66" s="116"/>
      <c r="G66" s="118"/>
    </row>
    <row r="67" spans="1:7" ht="15.75" thickBot="1">
      <c r="A67" s="129"/>
      <c r="B67" s="129"/>
      <c r="C67" s="129"/>
      <c r="D67" s="23" t="s">
        <v>128</v>
      </c>
      <c r="E67" s="19">
        <f>E62-E62*I7</f>
        <v>5780.85</v>
      </c>
      <c r="F67" s="116"/>
      <c r="G67" s="118"/>
    </row>
    <row r="68" spans="1:7" ht="15.75" thickBot="1">
      <c r="A68" s="130"/>
      <c r="B68" s="130"/>
      <c r="C68" s="130"/>
      <c r="D68" s="23" t="s">
        <v>129</v>
      </c>
      <c r="E68" s="19">
        <f>E62-E62*I8</f>
        <v>5644.83</v>
      </c>
      <c r="F68" s="117"/>
      <c r="G68" s="112"/>
    </row>
    <row r="69" spans="1:7" ht="15.75" thickBot="1">
      <c r="A69" s="128">
        <v>3</v>
      </c>
      <c r="B69" s="128"/>
      <c r="C69" s="128" t="s">
        <v>55</v>
      </c>
      <c r="D69" s="32" t="s">
        <v>120</v>
      </c>
      <c r="E69" s="31">
        <v>7825</v>
      </c>
      <c r="F69" s="115"/>
      <c r="G69" s="111">
        <f>E69*F69</f>
        <v>0</v>
      </c>
    </row>
    <row r="70" spans="1:7" ht="15.75" thickBot="1">
      <c r="A70" s="129"/>
      <c r="B70" s="129"/>
      <c r="C70" s="129"/>
      <c r="D70" s="23" t="s">
        <v>121</v>
      </c>
      <c r="E70" s="19">
        <f>E69-E69*I3</f>
        <v>7590.25</v>
      </c>
      <c r="F70" s="116"/>
      <c r="G70" s="118"/>
    </row>
    <row r="71" spans="1:7" ht="15.75" thickBot="1">
      <c r="A71" s="129"/>
      <c r="B71" s="129"/>
      <c r="C71" s="129"/>
      <c r="D71" s="23" t="s">
        <v>122</v>
      </c>
      <c r="E71" s="19">
        <f>E69-E69*I4</f>
        <v>7277.25</v>
      </c>
      <c r="F71" s="116"/>
      <c r="G71" s="118"/>
    </row>
    <row r="72" spans="1:7" ht="15.75" thickBot="1">
      <c r="A72" s="129"/>
      <c r="B72" s="129"/>
      <c r="C72" s="129"/>
      <c r="D72" s="23" t="s">
        <v>123</v>
      </c>
      <c r="E72" s="19">
        <f>E69-E69*I5</f>
        <v>7042.5</v>
      </c>
      <c r="F72" s="116"/>
      <c r="G72" s="118"/>
    </row>
    <row r="73" spans="1:7" ht="15.75" thickBot="1">
      <c r="A73" s="129"/>
      <c r="B73" s="129"/>
      <c r="C73" s="129"/>
      <c r="D73" s="23" t="s">
        <v>124</v>
      </c>
      <c r="E73" s="19">
        <f>E69-E69*I6</f>
        <v>6807.75</v>
      </c>
      <c r="F73" s="116"/>
      <c r="G73" s="118"/>
    </row>
    <row r="74" spans="1:7" ht="15.75" thickBot="1">
      <c r="A74" s="129"/>
      <c r="B74" s="129"/>
      <c r="C74" s="129"/>
      <c r="D74" s="23" t="s">
        <v>128</v>
      </c>
      <c r="E74" s="19">
        <f>E69-E69*I7</f>
        <v>6651.25</v>
      </c>
      <c r="F74" s="116"/>
      <c r="G74" s="118"/>
    </row>
    <row r="75" spans="1:7" ht="15.75" thickBot="1">
      <c r="A75" s="130"/>
      <c r="B75" s="130"/>
      <c r="C75" s="130"/>
      <c r="D75" s="23" t="s">
        <v>129</v>
      </c>
      <c r="E75" s="19">
        <f>E69-E69*I8</f>
        <v>6494.75</v>
      </c>
      <c r="F75" s="117"/>
      <c r="G75" s="112"/>
    </row>
    <row r="76" spans="1:7" ht="15.75" thickBot="1">
      <c r="A76" s="128">
        <v>4</v>
      </c>
      <c r="B76" s="128"/>
      <c r="C76" s="128" t="s">
        <v>56</v>
      </c>
      <c r="D76" s="32" t="s">
        <v>120</v>
      </c>
      <c r="E76" s="31">
        <v>8507</v>
      </c>
      <c r="F76" s="115"/>
      <c r="G76" s="111">
        <f>E76*F76</f>
        <v>0</v>
      </c>
    </row>
    <row r="77" spans="1:7" ht="15.75" thickBot="1">
      <c r="A77" s="129"/>
      <c r="B77" s="129"/>
      <c r="C77" s="129"/>
      <c r="D77" s="23" t="s">
        <v>121</v>
      </c>
      <c r="E77" s="19">
        <f>E76-E76*I3</f>
        <v>8251.7900000000009</v>
      </c>
      <c r="F77" s="116"/>
      <c r="G77" s="118"/>
    </row>
    <row r="78" spans="1:7" ht="15.75" thickBot="1">
      <c r="A78" s="129"/>
      <c r="B78" s="129"/>
      <c r="C78" s="129"/>
      <c r="D78" s="23" t="s">
        <v>122</v>
      </c>
      <c r="E78" s="19">
        <f>E76-E76*I4</f>
        <v>7911.51</v>
      </c>
      <c r="F78" s="116"/>
      <c r="G78" s="118"/>
    </row>
    <row r="79" spans="1:7" ht="15.75" thickBot="1">
      <c r="A79" s="129"/>
      <c r="B79" s="129"/>
      <c r="C79" s="129"/>
      <c r="D79" s="23" t="s">
        <v>123</v>
      </c>
      <c r="E79" s="19">
        <f>E76-E76*I5</f>
        <v>7656.3</v>
      </c>
      <c r="F79" s="116"/>
      <c r="G79" s="118"/>
    </row>
    <row r="80" spans="1:7" ht="15.75" thickBot="1">
      <c r="A80" s="129"/>
      <c r="B80" s="129"/>
      <c r="C80" s="129"/>
      <c r="D80" s="23" t="s">
        <v>124</v>
      </c>
      <c r="E80" s="19">
        <f>E76-E76*I6</f>
        <v>7401.09</v>
      </c>
      <c r="F80" s="116"/>
      <c r="G80" s="118"/>
    </row>
    <row r="81" spans="1:7" ht="15.75" thickBot="1">
      <c r="A81" s="129"/>
      <c r="B81" s="129"/>
      <c r="C81" s="129"/>
      <c r="D81" s="23" t="s">
        <v>128</v>
      </c>
      <c r="E81" s="19">
        <f>E76-E76*I7</f>
        <v>7230.95</v>
      </c>
      <c r="F81" s="116"/>
      <c r="G81" s="118"/>
    </row>
    <row r="82" spans="1:7" ht="15.75" thickBot="1">
      <c r="A82" s="130"/>
      <c r="B82" s="130"/>
      <c r="C82" s="130"/>
      <c r="D82" s="23" t="s">
        <v>129</v>
      </c>
      <c r="E82" s="19">
        <f>E76-E76*I8</f>
        <v>7060.8099999999995</v>
      </c>
      <c r="F82" s="117"/>
      <c r="G82" s="112"/>
    </row>
    <row r="83" spans="1:7" ht="15.75" thickBot="1">
      <c r="A83" s="128">
        <v>5</v>
      </c>
      <c r="B83" s="128"/>
      <c r="C83" s="128" t="s">
        <v>57</v>
      </c>
      <c r="D83" s="32" t="s">
        <v>120</v>
      </c>
      <c r="E83" s="31">
        <v>9190</v>
      </c>
      <c r="F83" s="115"/>
      <c r="G83" s="111">
        <f>E83*F83</f>
        <v>0</v>
      </c>
    </row>
    <row r="84" spans="1:7" ht="15.75" thickBot="1">
      <c r="A84" s="129"/>
      <c r="B84" s="129"/>
      <c r="C84" s="129"/>
      <c r="D84" s="23" t="s">
        <v>121</v>
      </c>
      <c r="E84" s="19">
        <f>E83-E83*I3</f>
        <v>8914.2999999999993</v>
      </c>
      <c r="F84" s="116"/>
      <c r="G84" s="118"/>
    </row>
    <row r="85" spans="1:7" ht="15.75" thickBot="1">
      <c r="A85" s="129"/>
      <c r="B85" s="129"/>
      <c r="C85" s="129"/>
      <c r="D85" s="23" t="s">
        <v>122</v>
      </c>
      <c r="E85" s="19">
        <f>E83-E83*I4</f>
        <v>8546.7000000000007</v>
      </c>
      <c r="F85" s="116"/>
      <c r="G85" s="118"/>
    </row>
    <row r="86" spans="1:7" ht="15.75" thickBot="1">
      <c r="A86" s="129"/>
      <c r="B86" s="129"/>
      <c r="C86" s="129"/>
      <c r="D86" s="23" t="s">
        <v>123</v>
      </c>
      <c r="E86" s="19">
        <f>E83-E83*I5</f>
        <v>8271</v>
      </c>
      <c r="F86" s="116"/>
      <c r="G86" s="118"/>
    </row>
    <row r="87" spans="1:7" ht="15.75" thickBot="1">
      <c r="A87" s="129"/>
      <c r="B87" s="129"/>
      <c r="C87" s="129"/>
      <c r="D87" s="23" t="s">
        <v>124</v>
      </c>
      <c r="E87" s="19">
        <f>E83-E83*I6</f>
        <v>7995.3</v>
      </c>
      <c r="F87" s="116"/>
      <c r="G87" s="118"/>
    </row>
    <row r="88" spans="1:7" ht="15.75" thickBot="1">
      <c r="A88" s="129"/>
      <c r="B88" s="129"/>
      <c r="C88" s="129"/>
      <c r="D88" s="23" t="s">
        <v>128</v>
      </c>
      <c r="E88" s="19">
        <f>E83-E83*I7</f>
        <v>7811.5</v>
      </c>
      <c r="F88" s="116"/>
      <c r="G88" s="118"/>
    </row>
    <row r="89" spans="1:7" ht="15.75" thickBot="1">
      <c r="A89" s="130"/>
      <c r="B89" s="130"/>
      <c r="C89" s="130"/>
      <c r="D89" s="23" t="s">
        <v>129</v>
      </c>
      <c r="E89" s="19">
        <f>E83-E83*I8</f>
        <v>7627.7</v>
      </c>
      <c r="F89" s="117"/>
      <c r="G89" s="112"/>
    </row>
  </sheetData>
  <mergeCells count="63">
    <mergeCell ref="B38:B44"/>
    <mergeCell ref="C24:C30"/>
    <mergeCell ref="A31:A37"/>
    <mergeCell ref="C31:C37"/>
    <mergeCell ref="B17:B23"/>
    <mergeCell ref="B24:B30"/>
    <mergeCell ref="B31:B37"/>
    <mergeCell ref="A55:A61"/>
    <mergeCell ref="C55:C61"/>
    <mergeCell ref="B45:B51"/>
    <mergeCell ref="B55:B61"/>
    <mergeCell ref="A1:E1"/>
    <mergeCell ref="A3:A9"/>
    <mergeCell ref="C3:C9"/>
    <mergeCell ref="A10:A16"/>
    <mergeCell ref="C10:C16"/>
    <mergeCell ref="B3:B9"/>
    <mergeCell ref="B10:B16"/>
    <mergeCell ref="A38:A44"/>
    <mergeCell ref="C38:C44"/>
    <mergeCell ref="A17:A23"/>
    <mergeCell ref="C17:C23"/>
    <mergeCell ref="A24:A30"/>
    <mergeCell ref="G17:G23"/>
    <mergeCell ref="A83:A89"/>
    <mergeCell ref="C83:C89"/>
    <mergeCell ref="A62:A68"/>
    <mergeCell ref="C62:C68"/>
    <mergeCell ref="A69:A75"/>
    <mergeCell ref="C69:C75"/>
    <mergeCell ref="A76:A82"/>
    <mergeCell ref="C76:C82"/>
    <mergeCell ref="B62:B68"/>
    <mergeCell ref="B69:B75"/>
    <mergeCell ref="B76:B82"/>
    <mergeCell ref="B83:B89"/>
    <mergeCell ref="A45:A51"/>
    <mergeCell ref="C45:C51"/>
    <mergeCell ref="A53:E53"/>
    <mergeCell ref="F83:F89"/>
    <mergeCell ref="G83:G89"/>
    <mergeCell ref="F45:F51"/>
    <mergeCell ref="G45:G51"/>
    <mergeCell ref="F55:F61"/>
    <mergeCell ref="G55:G61"/>
    <mergeCell ref="F62:F68"/>
    <mergeCell ref="G62:G68"/>
    <mergeCell ref="H9:N9"/>
    <mergeCell ref="F69:F75"/>
    <mergeCell ref="G69:G75"/>
    <mergeCell ref="F76:F82"/>
    <mergeCell ref="G76:G82"/>
    <mergeCell ref="F24:F30"/>
    <mergeCell ref="G24:G30"/>
    <mergeCell ref="F31:F37"/>
    <mergeCell ref="G31:G37"/>
    <mergeCell ref="F38:F44"/>
    <mergeCell ref="G38:G44"/>
    <mergeCell ref="F3:F9"/>
    <mergeCell ref="G3:G9"/>
    <mergeCell ref="F10:F16"/>
    <mergeCell ref="G10:G16"/>
    <mergeCell ref="F17:F23"/>
  </mergeCells>
  <pageMargins left="0.7" right="0.7" top="0.75" bottom="0.75" header="0.3" footer="0.3"/>
  <pageSetup paperSize="9" orientation="portrait" verticalDpi="0" r:id="rId1"/>
  <rowBreaks count="1" manualBreakCount="1">
    <brk id="44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ИТОГО</vt:lpstr>
      <vt:lpstr>Кипятильники</vt:lpstr>
      <vt:lpstr>Термосы эмалированные</vt:lpstr>
      <vt:lpstr>Термосы нержавеющие</vt:lpstr>
      <vt:lpstr>Термосы с краном</vt:lpstr>
      <vt:lpstr>Термосы на колесах</vt:lpstr>
      <vt:lpstr>Термосы профессиональные </vt:lpstr>
      <vt:lpstr>Бидоны</vt:lpstr>
      <vt:lpstr>Баки</vt:lpstr>
      <vt:lpstr>Мармиты</vt:lpstr>
      <vt:lpstr>Сыроварни</vt:lpstr>
      <vt:lpstr>Дистилляторы</vt:lpstr>
      <vt:lpstr>ЦКТ</vt:lpstr>
      <vt:lpstr>Комплектующие</vt:lpstr>
      <vt:lpstr>Ремонт кипятильников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2026-03-03T05:26:43Z</dcterms:modified>
</cp:coreProperties>
</file>